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fileSharing readOnlyRecommended="1"/>
  <workbookPr defaultThemeVersion="124226"/>
  <mc:AlternateContent xmlns:mc="http://schemas.openxmlformats.org/markup-compatibility/2006">
    <mc:Choice Requires="x15">
      <x15ac:absPath xmlns:x15ac="http://schemas.microsoft.com/office/spreadsheetml/2010/11/ac" url="C:\Users\AliceBeckford\Documents\Website\"/>
    </mc:Choice>
  </mc:AlternateContent>
  <xr:revisionPtr revIDLastSave="0" documentId="8_{96BE6C27-D638-437D-84C7-7AB3B55DAF88}" xr6:coauthVersionLast="47" xr6:coauthVersionMax="47" xr10:uidLastSave="{00000000-0000-0000-0000-000000000000}"/>
  <bookViews>
    <workbookView xWindow="-98" yWindow="-98" windowWidth="20715" windowHeight="13276" firstSheet="1" activeTab="1" xr2:uid="{00000000-000D-0000-FFFF-FFFF00000000}"/>
  </bookViews>
  <sheets>
    <sheet name="Guidance for agencies" sheetId="5" r:id="rId1"/>
    <sheet name="Summary and sign-off" sheetId="13" r:id="rId2"/>
    <sheet name="Hospitality" sheetId="2" r:id="rId3"/>
    <sheet name="All other expenses" sheetId="3" r:id="rId4"/>
    <sheet name="Gifts and benefits" sheetId="4" r:id="rId5"/>
    <sheet name="Travel" sheetId="14" r:id="rId6"/>
  </sheets>
  <definedNames>
    <definedName name="_xlnm.Print_Area" localSheetId="3">'All other expenses'!$A$1:$E$23</definedName>
    <definedName name="_xlnm.Print_Area" localSheetId="4">'Gifts and benefits'!$A$1:$F$27</definedName>
    <definedName name="_xlnm.Print_Area" localSheetId="0">'Guidance for agencies'!$A$1:$A$58</definedName>
    <definedName name="_xlnm.Print_Area" localSheetId="2">Hospitality!$A$1:$E$21</definedName>
    <definedName name="_xlnm.Print_Area" localSheetId="1">'Summary and sign-off'!$A$1:$F$23</definedName>
    <definedName name="_xlnm.Print_Area" localSheetId="5">Travel!$A$1:$E$60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4" l="1"/>
  <c r="B25" i="14"/>
  <c r="B28" i="14"/>
  <c r="B16" i="14"/>
  <c r="B15" i="14"/>
  <c r="C18" i="14" s="1"/>
  <c r="C15" i="13"/>
  <c r="F11" i="13"/>
  <c r="B27" i="14"/>
  <c r="B49" i="14"/>
  <c r="B17" i="13" s="1"/>
  <c r="B3" i="14"/>
  <c r="B2" i="14"/>
  <c r="B17" i="3"/>
  <c r="B13" i="13" s="1"/>
  <c r="B36" i="14" l="1"/>
  <c r="B16" i="13" s="1"/>
  <c r="B18" i="14"/>
  <c r="B15" i="13" s="1"/>
  <c r="C49" i="14"/>
  <c r="C36" i="14"/>
  <c r="B51" i="14" l="1"/>
  <c r="B11" i="13" s="1"/>
  <c r="D16" i="4"/>
  <c r="C17" i="3"/>
  <c r="C14" i="2"/>
  <c r="E60" i="13" l="1"/>
  <c r="C60" i="13"/>
  <c r="C18" i="4"/>
  <c r="C17" i="4"/>
  <c r="B60" i="13" l="1"/>
  <c r="B59" i="13"/>
  <c r="D59" i="13"/>
  <c r="B58" i="13"/>
  <c r="D58" i="13"/>
  <c r="D57" i="13"/>
  <c r="B57" i="13"/>
  <c r="D56" i="13"/>
  <c r="B56" i="13"/>
  <c r="D55" i="13"/>
  <c r="B55" i="13"/>
  <c r="B2" i="4"/>
  <c r="B3" i="4"/>
  <c r="B2" i="3"/>
  <c r="B3" i="3"/>
  <c r="B2" i="2"/>
  <c r="B3" i="2"/>
  <c r="F58" i="13" l="1"/>
  <c r="D14" i="2" s="1"/>
  <c r="F60" i="13"/>
  <c r="E16" i="4" s="1"/>
  <c r="F59" i="13"/>
  <c r="D17" i="3" s="1"/>
  <c r="F57" i="13"/>
  <c r="F56" i="13"/>
  <c r="F55" i="13"/>
  <c r="C16" i="13" l="1"/>
  <c r="C17" i="13"/>
  <c r="B5" i="3" l="1"/>
  <c r="F12" i="13" l="1"/>
  <c r="C16" i="4"/>
  <c r="F13" i="13" l="1"/>
  <c r="B14" i="2" l="1"/>
  <c r="B12" i="13" s="1"/>
  <c r="B4" i="4"/>
  <c r="B4" i="3"/>
  <c r="B4" i="14"/>
  <c r="B4" i="13"/>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tc={0297CC5D-22F6-4023-9C59-6454AD589F9F}</author>
  </authors>
  <commentList>
    <comment ref="A11" authorId="0" shapeId="0" xr:uid="{E5D61716-A1EE-4735-84B7-B96631F97ECF}">
      <text>
        <r>
          <rPr>
            <sz val="9"/>
            <color indexed="81"/>
            <rFont val="Tahoma"/>
            <family val="2"/>
          </rPr>
          <t xml:space="preserve">
Insert additional rows as needed:
- 'right click' on a row number (left of screen)
- select 'Insert' (this will insert a row above it)
</t>
        </r>
      </text>
    </comment>
    <comment ref="A21" authorId="0" shapeId="0" xr:uid="{F315330E-267A-4A09-9270-0952A7A335BE}">
      <text>
        <r>
          <rPr>
            <sz val="9"/>
            <color indexed="81"/>
            <rFont val="Tahoma"/>
            <family val="2"/>
          </rPr>
          <t xml:space="preserve">
Insert additional rows as needed:
- 'right click' on a row number (left of screen)
- select 'Insert' (this will insert a row above it)
</t>
        </r>
      </text>
    </comment>
    <comment ref="A39" authorId="0" shapeId="0" xr:uid="{C736BA5D-7F9D-4964-8D80-2642D13EB227}">
      <text>
        <r>
          <rPr>
            <sz val="9"/>
            <color indexed="81"/>
            <rFont val="Tahoma"/>
            <family val="2"/>
          </rPr>
          <t xml:space="preserve">
Insert additional rows as needed:
- 'right click' on a row number (left of screen)
- select 'Insert' (this will insert a row above it)
</t>
        </r>
      </text>
    </comment>
    <comment ref="B47" authorId="1" shapeId="0" xr:uid="{0297CC5D-22F6-4023-9C59-6454AD589F9F}">
      <text>
        <t>[Threaded comment]
Your version of Excel allows you to read this threaded comment; however, any edits to it will get removed if the file is opened in a newer version of Excel. Learn more: https://go.microsoft.com/fwlink/?linkid=870924
Comment:
    Using MOH taxicard - all transactional invoices with MoH and because of this, costs are estimated</t>
      </text>
    </comment>
  </commentList>
</comments>
</file>

<file path=xl/sharedStrings.xml><?xml version="1.0" encoding="utf-8"?>
<sst xmlns="http://schemas.openxmlformats.org/spreadsheetml/2006/main" count="317" uniqueCount="225">
  <si>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</si>
  <si>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</si>
  <si>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</si>
  <si>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</si>
  <si>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</si>
  <si>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</si>
  <si>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</si>
  <si>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</si>
  <si>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</si>
  <si>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</si>
  <si>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</si>
  <si>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</si>
  <si>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</si>
  <si>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</si>
  <si>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</si>
  <si>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</si>
  <si>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</si>
  <si>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</si>
  <si>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</si>
  <si>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</si>
  <si>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</si>
  <si>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</si>
  <si>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</si>
  <si>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</si>
  <si>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</si>
  <si>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</si>
  <si>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</si>
  <si>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</si>
  <si>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</si>
  <si>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</si>
  <si>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</si>
  <si>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</si>
  <si>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</si>
  <si>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</si>
  <si>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</si>
  <si>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</si>
  <si>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</si>
  <si>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</si>
  <si>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</si>
  <si>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</si>
  <si>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</si>
  <si>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</si>
  <si>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</si>
  <si>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</si>
  <si>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</si>
  <si>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</si>
  <si>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</si>
  <si>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</si>
  <si>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</si>
  <si>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</si>
  <si>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</si>
  <si>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</si>
  <si>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</si>
  <si>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 xml:space="preserve">Mental Health and Wellbeing Commission </t>
  </si>
  <si>
    <t>Chief Executive**</t>
  </si>
  <si>
    <t xml:space="preserve">Karen Orsborn </t>
  </si>
  <si>
    <t>Disclosure period start***</t>
  </si>
  <si>
    <t>Disclosure period end***</t>
  </si>
  <si>
    <t>Agency totals check</t>
  </si>
  <si>
    <t>Chief Executive approval****</t>
  </si>
  <si>
    <t>This disclosure has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</si>
  <si>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</si>
  <si>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</si>
  <si>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</si>
  <si>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</si>
  <si>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</si>
  <si>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</si>
  <si>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</si>
  <si>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</si>
  <si>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</si>
  <si>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</si>
  <si>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</si>
  <si>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</si>
  <si>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</si>
  <si>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</si>
  <si>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</si>
  <si>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</si>
  <si>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</si>
  <si>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</si>
  <si>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</si>
  <si>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</si>
  <si>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</si>
  <si>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</si>
  <si>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</si>
  <si>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</si>
  <si>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</si>
  <si>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</si>
  <si>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</si>
  <si>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</si>
  <si>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</si>
  <si>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</si>
  <si>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</si>
  <si>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</si>
  <si>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</si>
  <si>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</si>
  <si>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</si>
  <si>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</si>
  <si>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</si>
  <si>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</si>
  <si>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</si>
  <si>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</si>
  <si>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</si>
  <si>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</si>
  <si>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</si>
  <si>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</si>
  <si>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</si>
  <si>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</si>
  <si>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</si>
  <si>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</si>
  <si>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</si>
  <si>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</si>
  <si>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</si>
  <si>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</si>
  <si>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</si>
  <si>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</si>
  <si>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</si>
  <si>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</si>
  <si>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</si>
  <si>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</si>
  <si>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</si>
  <si>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</si>
  <si>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</si>
  <si>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</si>
  <si>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</si>
  <si>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</si>
  <si>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</si>
  <si>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</si>
  <si>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</si>
  <si>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</si>
  <si>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</si>
  <si>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</si>
  <si>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</si>
  <si>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</si>
  <si>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</si>
  <si>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</si>
  <si>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</si>
  <si>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</si>
  <si>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</si>
  <si>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</si>
  <si>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</si>
  <si>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</si>
  <si>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</si>
  <si>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</si>
  <si>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</si>
  <si>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</si>
  <si>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information to disclose</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</si>
  <si>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</si>
  <si>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</si>
  <si>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</si>
  <si>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</si>
  <si>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</si>
  <si>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</si>
  <si>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</si>
  <si>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</si>
  <si>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</si>
  <si>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</si>
  <si>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</si>
  <si>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</si>
  <si>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</si>
  <si>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</si>
  <si>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</si>
  <si>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</si>
  <si>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</si>
  <si>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</si>
  <si>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</si>
  <si>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</si>
  <si>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</si>
  <si>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</si>
  <si>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</si>
  <si>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</si>
  <si>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</si>
  <si>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</si>
  <si>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Taxi</t>
  </si>
  <si>
    <t xml:space="preserve">Porirua To Lambton Quay </t>
  </si>
  <si>
    <t xml:space="preserve">Cutting Edge Conference- Christchurch </t>
  </si>
  <si>
    <t xml:space="preserve">Stakeholder Meeting </t>
  </si>
  <si>
    <t>Lambton to Vivian Street, Vivian Street to Lambton</t>
  </si>
  <si>
    <t xml:space="preserve">Taxi </t>
  </si>
  <si>
    <t>International Initiative for Mental Health Leadership Conference</t>
  </si>
  <si>
    <t>Annual eMental Health International Congress</t>
  </si>
  <si>
    <t>TheMHS Conference</t>
  </si>
  <si>
    <t>Airport Parking</t>
  </si>
  <si>
    <t>Wellington Airport</t>
  </si>
  <si>
    <t xml:space="preserve"> </t>
  </si>
  <si>
    <t>Meal- One person</t>
  </si>
  <si>
    <t>Wellington</t>
  </si>
  <si>
    <t>Te Reo Lessons</t>
  </si>
  <si>
    <t>Professional Development</t>
  </si>
  <si>
    <t xml:space="preserve">Online </t>
  </si>
  <si>
    <t>Sydney</t>
  </si>
  <si>
    <t>Auckland</t>
  </si>
  <si>
    <t>EMHIC Auckland</t>
  </si>
  <si>
    <t>Airfares</t>
  </si>
  <si>
    <t>Booking Cost</t>
  </si>
  <si>
    <t>Wellington-Hamilton Return</t>
  </si>
  <si>
    <t>Wellington-Christchurch Return</t>
  </si>
  <si>
    <t>08/11/2022-11/11/2022</t>
  </si>
  <si>
    <t>Wellington- Auckland Return</t>
  </si>
  <si>
    <t xml:space="preserve">Hotel  </t>
  </si>
  <si>
    <t xml:space="preserve">Christchurch </t>
  </si>
  <si>
    <t>Conference Attendance Fee</t>
  </si>
  <si>
    <t>Flights yet to be invoiced</t>
  </si>
  <si>
    <t>Wellington- Sydney return</t>
  </si>
  <si>
    <t>10/10/2022-15/10/2022</t>
  </si>
  <si>
    <t>Complete</t>
  </si>
  <si>
    <t>ACHSM Membership</t>
  </si>
  <si>
    <t>Online</t>
  </si>
  <si>
    <t xml:space="preserve">Cancellation of travel </t>
  </si>
  <si>
    <t xml:space="preserve">Airfare and car hire </t>
  </si>
  <si>
    <t xml:space="preserve">Poroaki for Hayden Wano </t>
  </si>
  <si>
    <t>Wellington - New Plymouth return</t>
  </si>
  <si>
    <t>Poroaki for Hayden Wano</t>
  </si>
  <si>
    <t>Booking cost</t>
  </si>
  <si>
    <t>Radio Interview at Studio</t>
  </si>
  <si>
    <t>Bowen Area- Te Aro Area return</t>
  </si>
  <si>
    <t>Stakeholder Meeting</t>
  </si>
  <si>
    <t>Stakeholder Board Meeting</t>
  </si>
  <si>
    <t>Board Chair</t>
  </si>
  <si>
    <t>Membership fees</t>
  </si>
  <si>
    <t>Hotel</t>
  </si>
  <si>
    <t xml:space="preserve">Taxi's </t>
  </si>
  <si>
    <t>Wellington and Sydney</t>
  </si>
  <si>
    <t>Meals</t>
  </si>
  <si>
    <t>Wellington and Christchurch</t>
  </si>
  <si>
    <t>Stakeholder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</si>
</sst>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7" xfId="0" applyNumberFormat="1" applyFont="1" applyFill="1" applyBorder="1" applyAlignment="1" applyProtection="1">
      <alignment vertical="center" wrapText="1"/>
      <protection locked="0"/>
    </xf>
    <xf numFmtId="164" fontId="15" fillId="10" borderId="8" xfId="0" applyNumberFormat="1" applyFont="1" applyFill="1" applyBorder="1" applyAlignment="1" applyProtection="1">
      <alignment vertical="center" wrapText="1"/>
      <protection locked="0"/>
    </xf>
    <xf numFmtId="0" fontId="15" fillId="10" borderId="8" xfId="0"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6"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0" fillId="11" borderId="4" xfId="0" quotePrefix="1" applyFill="1" applyBorder="1" applyAlignment="1" applyProtection="1">
      <alignment vertical="center" wrapText="1"/>
      <protection locked="0"/>
    </xf>
    <xf numFmtId="167" fontId="21" fillId="11" borderId="3" xfId="0" applyNumberFormat="1" applyFont="1" applyFill="1" applyBorder="1" applyAlignment="1" applyProtection="1">
      <alignment vertical="center"/>
      <protection locked="0"/>
    </xf>
    <xf numFmtId="166" fontId="19" fillId="3" borderId="0" xfId="0" applyNumberFormat="1" applyFont="1" applyFill="1" applyAlignment="1">
      <alignment vertical="center" readingOrder="1"/>
    </xf>
    <xf numFmtId="164" fontId="21" fillId="0" borderId="4" xfId="2" applyNumberFormat="1" applyFont="1" applyBorder="1" applyAlignment="1">
      <alignment vertical="center" wrapText="1" readingOrder="1"/>
    </xf>
    <xf numFmtId="0" fontId="35" fillId="3" borderId="0" xfId="0" applyFont="1" applyFill="1" applyAlignment="1">
      <alignment horizontal="center" vertical="center" wrapText="1"/>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22" fillId="2" borderId="0" xfId="0" applyFont="1" applyFill="1" applyAlignment="1">
      <alignment horizontal="center" vertical="center"/>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0" xfId="0" applyFont="1" applyAlignment="1">
      <alignment horizontal="center" vertical="center" wrapText="1" readingOrder="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cellXfs>
  <cellStyles count="3">
    <cellStyle name="Currency" xfId="2" builtinId="4"/>
    <cellStyle name="Hyperlink" xfId="1" builtinId="8"/>
    <cellStyle name="Normal" xfId="0" builtinId="0"/>
  </cellStyles>
  <dxfs count="1">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9900"/>
      <color rgb="FFCCFF66"/>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Tina Simcock" id="{9524F6B1-D92F-4338-A2F0-34C055F644E5}" userId="S::tina.simcock@mhwc.govt.nz::7c39b6f3-008b-457c-a403-d3bf0723560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7" dT="2021-08-02T02:36:29.14" personId="{9524F6B1-D92F-4338-A2F0-34C055F644E5}" id="{0297CC5D-22F6-4023-9C59-6454AD589F9F}">
    <text>Using MOH taxicard - all transactional invoices with MoH and because of this, costs are estimated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7" zoomScaleNormal="100" workbookViewId="0"/>
  </sheetViews>
  <sheetFormatPr defaultColWidth="0" defaultRowHeight="13.5" zeroHeight="1" x14ac:dyDescent="0.35"/>
  <cols>
    <col min="1" max="1" width="219.265625" style="41" customWidth="1"/>
    <col min="2" max="2" width="33.265625" style="40" customWidth="1"/>
    <col min="3" max="16384" width="8.73046875" hidden="1"/>
  </cols>
  <sheetData>
    <row r="1" spans="1:2" ht="23.25" customHeight="1" x14ac:dyDescent="0.35">
      <c r="A1" s="39" t="s">
        <v>0</v>
      </c>
    </row>
    <row r="2" spans="1:2" ht="33" customHeight="1" x14ac:dyDescent="0.35">
      <c r="A2" s="95" t="s">
        <v>1</v>
      </c>
    </row>
    <row r="3" spans="1:2" ht="17.25" customHeight="1" x14ac:dyDescent="0.35"/>
    <row r="4" spans="1:2" ht="23.25" customHeight="1" x14ac:dyDescent="0.35">
      <c r="A4" s="119" t="s">
        <v>2</v>
      </c>
    </row>
    <row r="5" spans="1:2" ht="17.25" customHeight="1" x14ac:dyDescent="0.35"/>
    <row r="6" spans="1:2" ht="23.25" customHeight="1" x14ac:dyDescent="0.35">
      <c r="A6" s="42" t="s">
        <v>3</v>
      </c>
    </row>
    <row r="7" spans="1:2" ht="17.25" customHeight="1" x14ac:dyDescent="0.35">
      <c r="A7" s="43" t="s">
        <v>4</v>
      </c>
    </row>
    <row r="8" spans="1:2" ht="17.25" customHeight="1" x14ac:dyDescent="0.35">
      <c r="A8" s="43" t="s">
        <v>5</v>
      </c>
    </row>
    <row r="9" spans="1:2" ht="17.25" customHeight="1" x14ac:dyDescent="0.35">
      <c r="A9" s="43"/>
    </row>
    <row r="10" spans="1:2" ht="23.25" customHeight="1" x14ac:dyDescent="0.35">
      <c r="A10" s="42" t="s">
        <v>6</v>
      </c>
      <c r="B10" s="70" t="s">
        <v>7</v>
      </c>
    </row>
    <row r="11" spans="1:2" ht="17.25" customHeight="1" x14ac:dyDescent="0.35">
      <c r="A11" s="44" t="s">
        <v>8</v>
      </c>
    </row>
    <row r="12" spans="1:2" ht="17.25" customHeight="1" x14ac:dyDescent="0.35">
      <c r="A12" s="43" t="s">
        <v>9</v>
      </c>
    </row>
    <row r="13" spans="1:2" ht="17.25" customHeight="1" x14ac:dyDescent="0.35">
      <c r="A13" s="43" t="s">
        <v>10</v>
      </c>
    </row>
    <row r="14" spans="1:2" ht="17.25" customHeight="1" x14ac:dyDescent="0.35">
      <c r="A14" s="45" t="s">
        <v>11</v>
      </c>
    </row>
    <row r="15" spans="1:2" ht="17.25" customHeight="1" x14ac:dyDescent="0.35">
      <c r="A15" s="43" t="s">
        <v>12</v>
      </c>
    </row>
    <row r="16" spans="1:2" ht="17.25" customHeight="1" x14ac:dyDescent="0.35">
      <c r="A16" s="43"/>
    </row>
    <row r="17" spans="1:1" ht="23.25" customHeight="1" x14ac:dyDescent="0.35">
      <c r="A17" s="42" t="s">
        <v>13</v>
      </c>
    </row>
    <row r="18" spans="1:1" ht="17.25" customHeight="1" x14ac:dyDescent="0.35">
      <c r="A18" s="45" t="s">
        <v>14</v>
      </c>
    </row>
    <row r="19" spans="1:1" ht="17.25" customHeight="1" x14ac:dyDescent="0.35">
      <c r="A19" s="45" t="s">
        <v>15</v>
      </c>
    </row>
    <row r="20" spans="1:1" ht="17.25" customHeight="1" x14ac:dyDescent="0.35">
      <c r="A20" s="66" t="s">
        <v>16</v>
      </c>
    </row>
    <row r="21" spans="1:1" ht="17.25" customHeight="1" x14ac:dyDescent="0.35">
      <c r="A21" s="46"/>
    </row>
    <row r="22" spans="1:1" ht="23.25" customHeight="1" x14ac:dyDescent="0.35">
      <c r="A22" s="42" t="s">
        <v>17</v>
      </c>
    </row>
    <row r="23" spans="1:1" ht="17.25" customHeight="1" x14ac:dyDescent="0.35">
      <c r="A23" s="46" t="s">
        <v>18</v>
      </c>
    </row>
    <row r="24" spans="1:1" ht="17.25" customHeight="1" x14ac:dyDescent="0.35">
      <c r="A24" s="46"/>
    </row>
    <row r="25" spans="1:1" ht="23.25" customHeight="1" x14ac:dyDescent="0.35">
      <c r="A25" s="42" t="s">
        <v>19</v>
      </c>
    </row>
    <row r="26" spans="1:1" ht="17.25" customHeight="1" x14ac:dyDescent="0.35">
      <c r="A26" s="47" t="s">
        <v>20</v>
      </c>
    </row>
    <row r="27" spans="1:1" ht="32.25" customHeight="1" x14ac:dyDescent="0.35">
      <c r="A27" s="45" t="s">
        <v>21</v>
      </c>
    </row>
    <row r="28" spans="1:1" ht="17.25" customHeight="1" x14ac:dyDescent="0.35">
      <c r="A28" s="47" t="s">
        <v>22</v>
      </c>
    </row>
    <row r="29" spans="1:1" ht="32.25" customHeight="1" x14ac:dyDescent="0.35">
      <c r="A29" s="45" t="s">
        <v>23</v>
      </c>
    </row>
    <row r="30" spans="1:1" ht="17.25" customHeight="1" x14ac:dyDescent="0.35">
      <c r="A30" s="47" t="s">
        <v>24</v>
      </c>
    </row>
    <row r="31" spans="1:1" ht="17.25" customHeight="1" x14ac:dyDescent="0.35">
      <c r="A31" s="45" t="s">
        <v>25</v>
      </c>
    </row>
    <row r="32" spans="1:1" ht="17.25" customHeight="1" x14ac:dyDescent="0.35">
      <c r="A32" s="47" t="s">
        <v>26</v>
      </c>
    </row>
    <row r="33" spans="1:1" ht="32.25" customHeight="1" x14ac:dyDescent="0.35">
      <c r="A33" s="45" t="s">
        <v>27</v>
      </c>
    </row>
    <row r="34" spans="1:1" ht="32.25" customHeight="1" x14ac:dyDescent="0.35">
      <c r="A34" s="44" t="s">
        <v>28</v>
      </c>
    </row>
    <row r="35" spans="1:1" ht="17.25" customHeight="1" x14ac:dyDescent="0.35">
      <c r="A35" s="47" t="s">
        <v>29</v>
      </c>
    </row>
    <row r="36" spans="1:1" ht="32.25" customHeight="1" x14ac:dyDescent="0.35">
      <c r="A36" s="45" t="s">
        <v>30</v>
      </c>
    </row>
    <row r="37" spans="1:1" ht="32.25" customHeight="1" x14ac:dyDescent="0.35">
      <c r="A37" s="45" t="s">
        <v>31</v>
      </c>
    </row>
    <row r="38" spans="1:1" ht="32.25" customHeight="1" x14ac:dyDescent="0.35">
      <c r="A38" s="45" t="s">
        <v>32</v>
      </c>
    </row>
    <row r="39" spans="1:1" ht="17.25" customHeight="1" x14ac:dyDescent="0.35">
      <c r="A39" s="44"/>
    </row>
    <row r="40" spans="1:1" ht="22.5" customHeight="1" x14ac:dyDescent="0.35">
      <c r="A40" s="42" t="s">
        <v>33</v>
      </c>
    </row>
    <row r="41" spans="1:1" ht="17.25" customHeight="1" x14ac:dyDescent="0.35">
      <c r="A41" s="51" t="s">
        <v>34</v>
      </c>
    </row>
    <row r="42" spans="1:1" ht="17.25" customHeight="1" x14ac:dyDescent="0.35">
      <c r="A42" s="48" t="s">
        <v>35</v>
      </c>
    </row>
    <row r="43" spans="1:1" ht="17.25" customHeight="1" x14ac:dyDescent="0.35">
      <c r="A43" s="46" t="s">
        <v>36</v>
      </c>
    </row>
    <row r="44" spans="1:1" ht="32.25" customHeight="1" x14ac:dyDescent="0.35">
      <c r="A44" s="46" t="s">
        <v>37</v>
      </c>
    </row>
    <row r="45" spans="1:1" ht="32.25" customHeight="1" x14ac:dyDescent="0.35">
      <c r="A45" s="46" t="s">
        <v>38</v>
      </c>
    </row>
    <row r="46" spans="1:1" ht="17.25" customHeight="1" x14ac:dyDescent="0.35">
      <c r="A46" s="49" t="s">
        <v>39</v>
      </c>
    </row>
    <row r="47" spans="1:1" ht="32.25" customHeight="1" x14ac:dyDescent="0.35">
      <c r="A47" s="45" t="s">
        <v>40</v>
      </c>
    </row>
    <row r="48" spans="1:1" ht="32.25" customHeight="1" x14ac:dyDescent="0.35">
      <c r="A48" s="45" t="s">
        <v>41</v>
      </c>
    </row>
    <row r="49" spans="1:1" ht="32.25" customHeight="1" x14ac:dyDescent="0.35">
      <c r="A49" s="46" t="s">
        <v>42</v>
      </c>
    </row>
    <row r="50" spans="1:1" ht="17.25" customHeight="1" x14ac:dyDescent="0.35">
      <c r="A50" s="46" t="s">
        <v>43</v>
      </c>
    </row>
    <row r="51" spans="1:1" ht="17.25" customHeight="1" x14ac:dyDescent="0.35">
      <c r="A51" s="46" t="s">
        <v>44</v>
      </c>
    </row>
    <row r="52" spans="1:1" ht="17.25" customHeight="1" x14ac:dyDescent="0.35">
      <c r="A52" s="46"/>
    </row>
    <row r="53" spans="1:1" ht="22.5" customHeight="1" x14ac:dyDescent="0.35">
      <c r="A53" s="42" t="s">
        <v>45</v>
      </c>
    </row>
    <row r="54" spans="1:1" ht="32.25" customHeight="1" x14ac:dyDescent="0.35">
      <c r="A54" s="105" t="s">
        <v>46</v>
      </c>
    </row>
    <row r="55" spans="1:1" ht="17.25" customHeight="1" x14ac:dyDescent="0.35">
      <c r="A55" s="50" t="s">
        <v>47</v>
      </c>
    </row>
    <row r="56" spans="1:1" ht="17.25" customHeight="1" x14ac:dyDescent="0.35">
      <c r="A56" s="51" t="s">
        <v>48</v>
      </c>
    </row>
    <row r="57" spans="1:1" ht="17.25" customHeight="1" x14ac:dyDescent="0.35">
      <c r="A57" s="66" t="s">
        <v>49</v>
      </c>
    </row>
    <row r="58" spans="1:1" ht="17.25" customHeight="1" x14ac:dyDescent="0.35">
      <c r="A58" s="52" t="s">
        <v>50</v>
      </c>
    </row>
    <row r="59" spans="1:1" x14ac:dyDescent="0.35"/>
    <row r="61" spans="1:1" hidden="1" x14ac:dyDescent="0.35">
      <c r="A61" s="53"/>
    </row>
  </sheetData>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17" sqref="E17"/>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38" t="s">
        <v>51</v>
      </c>
      <c r="B1" s="138"/>
      <c r="C1" s="138"/>
      <c r="D1" s="138"/>
      <c r="E1" s="138"/>
      <c r="F1" s="138"/>
      <c r="G1" s="17"/>
      <c r="H1" s="17"/>
      <c r="I1" s="17"/>
      <c r="J1" s="17"/>
      <c r="K1" s="17"/>
    </row>
    <row r="2" spans="1:11" ht="21" customHeight="1" x14ac:dyDescent="0.35">
      <c r="A2" s="3" t="s">
        <v>52</v>
      </c>
      <c r="B2" s="137" t="s">
        <v>53</v>
      </c>
      <c r="C2" s="137"/>
      <c r="D2" s="137"/>
      <c r="E2" s="137"/>
      <c r="F2" s="137"/>
      <c r="G2" s="17"/>
      <c r="H2" s="17"/>
      <c r="I2" s="17"/>
      <c r="J2" s="17"/>
      <c r="K2" s="17"/>
    </row>
    <row r="3" spans="1:11" ht="21" customHeight="1" x14ac:dyDescent="0.35">
      <c r="A3" s="3" t="s">
        <v>54</v>
      </c>
      <c r="B3" s="137" t="s">
        <v>55</v>
      </c>
      <c r="C3" s="137"/>
      <c r="D3" s="137"/>
      <c r="E3" s="137"/>
      <c r="F3" s="137"/>
      <c r="G3" s="17"/>
      <c r="H3" s="17"/>
      <c r="I3" s="17"/>
      <c r="J3" s="17"/>
      <c r="K3" s="17"/>
    </row>
    <row r="4" spans="1:11" ht="21" customHeight="1" x14ac:dyDescent="0.35">
      <c r="A4" s="3" t="s">
        <v>56</v>
      </c>
      <c r="B4" s="139">
        <f ca="1">'Summary and sign-off'!B4:F4</f>
        <v>44743</v>
      </c>
      <c r="C4" s="139"/>
      <c r="D4" s="139"/>
      <c r="E4" s="139"/>
      <c r="F4" s="139"/>
      <c r="G4" s="17"/>
      <c r="H4" s="17"/>
      <c r="I4" s="17"/>
      <c r="J4" s="17"/>
      <c r="K4" s="17"/>
    </row>
    <row r="5" spans="1:11" ht="21" customHeight="1" x14ac:dyDescent="0.35">
      <c r="A5" s="3" t="s">
        <v>57</v>
      </c>
      <c r="B5" s="139">
        <v>45107</v>
      </c>
      <c r="C5" s="139"/>
      <c r="D5" s="139"/>
      <c r="E5" s="139"/>
      <c r="F5" s="139"/>
      <c r="G5" s="17"/>
      <c r="H5" s="17"/>
      <c r="I5" s="17"/>
      <c r="J5" s="17"/>
      <c r="K5" s="17"/>
    </row>
    <row r="6" spans="1:11" ht="21" customHeight="1" x14ac:dyDescent="0.35">
      <c r="A6" s="3" t="s">
        <v>58</v>
      </c>
      <c r="B6" s="137" t="s">
        <v>204</v>
      </c>
      <c r="C6" s="137"/>
      <c r="D6" s="137"/>
      <c r="E6" s="137"/>
      <c r="F6" s="137"/>
      <c r="G6" s="23"/>
      <c r="H6" s="17"/>
      <c r="I6" s="17"/>
      <c r="J6" s="17"/>
      <c r="K6" s="17"/>
    </row>
    <row r="7" spans="1:11" ht="21" customHeight="1" x14ac:dyDescent="0.35">
      <c r="A7" s="3" t="s">
        <v>59</v>
      </c>
      <c r="B7" s="137" t="s">
        <v>60</v>
      </c>
      <c r="C7" s="137"/>
      <c r="D7" s="137"/>
      <c r="E7" s="137"/>
      <c r="F7" s="137"/>
      <c r="G7" s="23"/>
      <c r="H7" s="17"/>
      <c r="I7" s="17"/>
      <c r="J7" s="17"/>
      <c r="K7" s="17"/>
    </row>
    <row r="8" spans="1:11" ht="21" customHeight="1" x14ac:dyDescent="0.35">
      <c r="A8" s="3" t="s">
        <v>61</v>
      </c>
      <c r="B8" s="137" t="s">
        <v>217</v>
      </c>
      <c r="C8" s="137"/>
      <c r="D8" s="137"/>
      <c r="E8" s="137"/>
      <c r="F8" s="137"/>
      <c r="G8" s="23"/>
      <c r="H8" s="17"/>
      <c r="I8" s="17"/>
      <c r="J8" s="17"/>
      <c r="K8" s="17"/>
    </row>
    <row r="9" spans="1:11" ht="66.75" customHeight="1" x14ac:dyDescent="0.35">
      <c r="A9" s="136" t="s">
        <v>62</v>
      </c>
      <c r="B9" s="136"/>
      <c r="C9" s="136"/>
      <c r="D9" s="136"/>
      <c r="E9" s="136"/>
      <c r="F9" s="136"/>
      <c r="G9" s="23"/>
      <c r="H9" s="17"/>
      <c r="I9" s="17"/>
      <c r="J9" s="17"/>
      <c r="K9" s="17"/>
    </row>
    <row r="10" spans="1:11" s="94" customFormat="1" ht="36" customHeight="1" x14ac:dyDescent="0.4">
      <c r="A10" s="88" t="s">
        <v>63</v>
      </c>
      <c r="B10" s="89" t="s">
        <v>64</v>
      </c>
      <c r="C10" s="89" t="s">
        <v>65</v>
      </c>
      <c r="D10" s="90"/>
      <c r="E10" s="91" t="s">
        <v>29</v>
      </c>
      <c r="F10" s="92" t="s">
        <v>66</v>
      </c>
      <c r="G10" s="93"/>
      <c r="H10" s="93"/>
      <c r="I10" s="93"/>
      <c r="J10" s="93"/>
      <c r="K10" s="93"/>
    </row>
    <row r="11" spans="1:11" ht="27.75" customHeight="1" x14ac:dyDescent="0.4">
      <c r="A11" s="8" t="s">
        <v>67</v>
      </c>
      <c r="B11" s="60">
        <f>+Travel!B51</f>
        <v>5738.4900000000007</v>
      </c>
      <c r="C11" s="67" t="s">
        <v>83</v>
      </c>
      <c r="D11" s="6"/>
      <c r="E11" s="8" t="s">
        <v>68</v>
      </c>
      <c r="F11" s="33">
        <f>'Gifts and benefits'!C16</f>
        <v>0</v>
      </c>
      <c r="G11" s="29"/>
      <c r="H11" s="29"/>
      <c r="I11" s="29"/>
      <c r="J11" s="29"/>
      <c r="K11" s="29"/>
    </row>
    <row r="12" spans="1:11" ht="27.75" customHeight="1" x14ac:dyDescent="0.4">
      <c r="A12" s="8" t="s">
        <v>24</v>
      </c>
      <c r="B12" s="60">
        <f>Hospitality!B14</f>
        <v>0</v>
      </c>
      <c r="C12" s="67" t="s">
        <v>83</v>
      </c>
      <c r="D12" s="6"/>
      <c r="E12" s="8" t="s">
        <v>69</v>
      </c>
      <c r="F12" s="33">
        <f>'Gifts and benefits'!C17</f>
        <v>0</v>
      </c>
      <c r="G12" s="29"/>
      <c r="H12" s="29"/>
      <c r="I12" s="29"/>
      <c r="J12" s="29"/>
      <c r="K12" s="29"/>
    </row>
    <row r="13" spans="1:11" ht="27.75" customHeight="1" x14ac:dyDescent="0.35">
      <c r="A13" s="8" t="s">
        <v>70</v>
      </c>
      <c r="B13" s="134">
        <f>'All other expenses'!B17</f>
        <v>3153.42</v>
      </c>
      <c r="C13" s="67" t="s">
        <v>83</v>
      </c>
      <c r="D13" s="6"/>
      <c r="E13" s="8" t="s">
        <v>71</v>
      </c>
      <c r="F13" s="33">
        <f>'Gifts and benefits'!C18</f>
        <v>0</v>
      </c>
      <c r="G13" s="17"/>
      <c r="H13" s="17"/>
      <c r="I13" s="17"/>
      <c r="J13" s="17"/>
      <c r="K13" s="17"/>
    </row>
    <row r="14" spans="1:11" ht="12.75" customHeight="1" x14ac:dyDescent="0.35">
      <c r="A14" s="7"/>
      <c r="B14" s="61"/>
      <c r="C14" s="68"/>
      <c r="D14" s="34"/>
      <c r="E14" s="6"/>
      <c r="F14" s="35"/>
      <c r="G14" s="17"/>
      <c r="H14" s="17"/>
      <c r="I14" s="17"/>
      <c r="J14" s="17"/>
      <c r="K14" s="17"/>
    </row>
    <row r="15" spans="1:11" ht="27.75" customHeight="1" x14ac:dyDescent="0.35">
      <c r="A15" s="9" t="s">
        <v>72</v>
      </c>
      <c r="B15" s="62">
        <f>+Travel!B18</f>
        <v>3381.33</v>
      </c>
      <c r="C15" s="69" t="str">
        <f>C11</f>
        <v>Figures exclude GST</v>
      </c>
      <c r="D15" s="6"/>
      <c r="E15" s="6"/>
      <c r="F15" s="35"/>
      <c r="G15" s="17"/>
      <c r="H15" s="17"/>
      <c r="I15" s="17"/>
      <c r="J15" s="17"/>
      <c r="K15" s="17"/>
    </row>
    <row r="16" spans="1:11" ht="27.75" customHeight="1" x14ac:dyDescent="0.35">
      <c r="A16" s="9" t="s">
        <v>73</v>
      </c>
      <c r="B16" s="62">
        <f>Travel!B36</f>
        <v>2143.11</v>
      </c>
      <c r="C16" s="69" t="str">
        <f>C11</f>
        <v>Figures exclude GST</v>
      </c>
      <c r="D16" s="36"/>
      <c r="E16" s="6"/>
      <c r="F16" s="37"/>
      <c r="G16" s="17"/>
      <c r="H16" s="17"/>
      <c r="I16" s="17"/>
      <c r="J16" s="17"/>
      <c r="K16" s="17"/>
    </row>
    <row r="17" spans="1:11" ht="27.75" customHeight="1" x14ac:dyDescent="0.35">
      <c r="A17" s="9" t="s">
        <v>74</v>
      </c>
      <c r="B17" s="62">
        <f>Travel!B49</f>
        <v>214.05</v>
      </c>
      <c r="C17" s="69" t="str">
        <f>C11</f>
        <v>Figures exclude GST</v>
      </c>
      <c r="D17" s="6"/>
      <c r="E17" s="6"/>
      <c r="F17" s="37"/>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75</v>
      </c>
      <c r="B19" s="19"/>
      <c r="C19" s="17"/>
      <c r="D19" s="17"/>
      <c r="E19" s="17"/>
      <c r="F19" s="17"/>
      <c r="G19" s="17"/>
      <c r="H19" s="17"/>
      <c r="I19" s="17"/>
      <c r="J19" s="17"/>
      <c r="K19" s="17"/>
    </row>
    <row r="20" spans="1:11" x14ac:dyDescent="0.35">
      <c r="A20" s="20" t="s">
        <v>76</v>
      </c>
      <c r="D20" s="17"/>
      <c r="E20" s="17"/>
      <c r="F20" s="17"/>
      <c r="G20" s="17"/>
      <c r="H20" s="17"/>
      <c r="I20" s="17"/>
      <c r="J20" s="17"/>
      <c r="K20" s="17"/>
    </row>
    <row r="21" spans="1:11" ht="12.6" customHeight="1" x14ac:dyDescent="0.35">
      <c r="A21" s="20" t="s">
        <v>77</v>
      </c>
      <c r="D21" s="17"/>
      <c r="E21" s="17"/>
      <c r="F21" s="17"/>
      <c r="G21" s="17"/>
      <c r="H21" s="17"/>
      <c r="I21" s="17"/>
      <c r="J21" s="17"/>
      <c r="K21" s="17"/>
    </row>
    <row r="22" spans="1:11" ht="12.6" customHeight="1" x14ac:dyDescent="0.35">
      <c r="A22" s="20" t="s">
        <v>78</v>
      </c>
      <c r="D22" s="17"/>
      <c r="E22" s="17"/>
      <c r="F22" s="17"/>
      <c r="G22" s="17"/>
      <c r="H22" s="17"/>
      <c r="I22" s="17"/>
      <c r="J22" s="17"/>
      <c r="K22" s="17"/>
    </row>
    <row r="23" spans="1:11" ht="12.6" customHeight="1" x14ac:dyDescent="0.35">
      <c r="A23" s="20" t="s">
        <v>79</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80</v>
      </c>
      <c r="B25" s="13"/>
      <c r="C25" s="13"/>
      <c r="D25" s="13"/>
      <c r="E25" s="13"/>
      <c r="F25" s="13"/>
      <c r="G25" s="17"/>
      <c r="H25" s="17"/>
      <c r="I25" s="17"/>
      <c r="J25" s="17"/>
      <c r="K25" s="17"/>
    </row>
    <row r="26" spans="1:11" ht="12.75" hidden="1" customHeight="1" x14ac:dyDescent="0.35">
      <c r="A26" s="11" t="s">
        <v>81</v>
      </c>
      <c r="B26" s="4"/>
      <c r="C26" s="4"/>
      <c r="D26" s="11"/>
      <c r="E26" s="11"/>
      <c r="F26" s="11"/>
      <c r="G26" s="17"/>
      <c r="H26" s="17"/>
      <c r="I26" s="17"/>
      <c r="J26" s="17"/>
      <c r="K26" s="17"/>
    </row>
    <row r="27" spans="1:11" hidden="1" x14ac:dyDescent="0.35">
      <c r="A27" s="10" t="s">
        <v>82</v>
      </c>
      <c r="B27" s="10"/>
      <c r="C27" s="10"/>
      <c r="D27" s="10"/>
      <c r="E27" s="10"/>
      <c r="F27" s="10"/>
      <c r="G27" s="17"/>
      <c r="H27" s="17"/>
      <c r="I27" s="17"/>
      <c r="J27" s="17"/>
      <c r="K27" s="17"/>
    </row>
    <row r="28" spans="1:11" hidden="1" x14ac:dyDescent="0.35">
      <c r="A28" s="10" t="s">
        <v>83</v>
      </c>
      <c r="B28" s="10"/>
      <c r="C28" s="10"/>
      <c r="D28" s="10"/>
      <c r="E28" s="10"/>
      <c r="F28" s="10"/>
      <c r="G28" s="17"/>
      <c r="H28" s="17"/>
      <c r="I28" s="17"/>
      <c r="J28" s="17"/>
      <c r="K28" s="17"/>
    </row>
    <row r="29" spans="1:11" hidden="1" x14ac:dyDescent="0.35">
      <c r="A29" s="11" t="s">
        <v>84</v>
      </c>
      <c r="B29" s="11"/>
      <c r="C29" s="11"/>
      <c r="D29" s="11"/>
      <c r="E29" s="11"/>
      <c r="F29" s="11"/>
      <c r="G29" s="17"/>
      <c r="H29" s="17"/>
      <c r="I29" s="17"/>
      <c r="J29" s="17"/>
      <c r="K29" s="17"/>
    </row>
    <row r="30" spans="1:11" hidden="1" x14ac:dyDescent="0.35">
      <c r="A30" s="11" t="s">
        <v>85</v>
      </c>
      <c r="B30" s="11"/>
      <c r="C30" s="11"/>
      <c r="D30" s="11"/>
      <c r="E30" s="11"/>
      <c r="F30" s="11"/>
      <c r="G30" s="17"/>
      <c r="H30" s="17"/>
      <c r="I30" s="17"/>
      <c r="J30" s="17"/>
      <c r="K30" s="17"/>
    </row>
    <row r="31" spans="1:11" hidden="1" x14ac:dyDescent="0.35">
      <c r="A31" s="10" t="s">
        <v>86</v>
      </c>
      <c r="B31" s="10"/>
      <c r="C31" s="10"/>
      <c r="D31" s="10"/>
      <c r="E31" s="10"/>
      <c r="F31" s="10"/>
      <c r="G31" s="17"/>
      <c r="H31" s="17"/>
      <c r="I31" s="17"/>
      <c r="J31" s="17"/>
      <c r="K31" s="17"/>
    </row>
    <row r="32" spans="1:11" hidden="1" x14ac:dyDescent="0.35">
      <c r="A32" s="10" t="s">
        <v>87</v>
      </c>
      <c r="B32" s="10"/>
      <c r="C32" s="10"/>
      <c r="D32" s="10"/>
      <c r="E32" s="10"/>
      <c r="F32" s="10"/>
      <c r="G32" s="17"/>
      <c r="H32" s="17"/>
      <c r="I32" s="17"/>
      <c r="J32" s="17"/>
      <c r="K32" s="17"/>
    </row>
    <row r="33" spans="1:11" hidden="1" x14ac:dyDescent="0.35">
      <c r="A33" s="10" t="s">
        <v>88</v>
      </c>
      <c r="B33" s="10"/>
      <c r="C33" s="10"/>
      <c r="D33" s="10"/>
      <c r="E33" s="10"/>
      <c r="F33" s="10"/>
      <c r="G33" s="17"/>
      <c r="H33" s="17"/>
      <c r="I33" s="17"/>
      <c r="J33" s="17"/>
      <c r="K33" s="17"/>
    </row>
    <row r="34" spans="1:11" hidden="1" x14ac:dyDescent="0.35">
      <c r="A34" s="11" t="s">
        <v>89</v>
      </c>
      <c r="B34" s="11"/>
      <c r="C34" s="11"/>
      <c r="D34" s="11"/>
      <c r="E34" s="11"/>
      <c r="F34" s="11"/>
      <c r="G34" s="17"/>
      <c r="H34" s="17"/>
      <c r="I34" s="17"/>
      <c r="J34" s="17"/>
      <c r="K34" s="17"/>
    </row>
    <row r="35" spans="1:11" hidden="1" x14ac:dyDescent="0.35">
      <c r="A35" s="11" t="s">
        <v>90</v>
      </c>
      <c r="B35" s="11"/>
      <c r="C35" s="11"/>
      <c r="D35" s="11"/>
      <c r="E35" s="11"/>
      <c r="F35" s="11"/>
      <c r="G35" s="17"/>
      <c r="H35" s="17"/>
      <c r="I35" s="17"/>
      <c r="J35" s="17"/>
      <c r="K35" s="17"/>
    </row>
    <row r="36" spans="1:11" hidden="1" x14ac:dyDescent="0.35">
      <c r="A36" s="10" t="s">
        <v>91</v>
      </c>
      <c r="B36" s="64"/>
      <c r="C36" s="64"/>
      <c r="D36" s="64"/>
      <c r="E36" s="64"/>
      <c r="F36" s="64"/>
      <c r="G36" s="17"/>
      <c r="H36" s="17"/>
      <c r="I36" s="17"/>
      <c r="J36" s="17"/>
      <c r="K36" s="17"/>
    </row>
    <row r="37" spans="1:11" hidden="1" x14ac:dyDescent="0.35">
      <c r="A37" s="10" t="s">
        <v>60</v>
      </c>
      <c r="B37" s="64"/>
      <c r="C37" s="64"/>
      <c r="D37" s="64"/>
      <c r="E37" s="64"/>
      <c r="F37" s="64"/>
      <c r="G37" s="17"/>
      <c r="H37" s="17"/>
      <c r="I37" s="17"/>
      <c r="J37" s="17"/>
      <c r="K37" s="17"/>
    </row>
    <row r="38" spans="1:11" hidden="1" x14ac:dyDescent="0.35">
      <c r="A38" s="10" t="s">
        <v>92</v>
      </c>
      <c r="B38" s="64"/>
      <c r="C38" s="64"/>
      <c r="D38" s="64"/>
      <c r="E38" s="64"/>
      <c r="F38" s="64"/>
      <c r="G38" s="17"/>
      <c r="H38" s="17"/>
      <c r="I38" s="17"/>
      <c r="J38" s="17"/>
      <c r="K38" s="17"/>
    </row>
    <row r="39" spans="1:11" hidden="1" x14ac:dyDescent="0.35">
      <c r="A39" s="11" t="s">
        <v>93</v>
      </c>
      <c r="B39" s="4"/>
      <c r="C39" s="4"/>
      <c r="D39" s="4"/>
      <c r="E39" s="4"/>
      <c r="F39" s="4"/>
      <c r="G39" s="17"/>
      <c r="H39" s="17"/>
      <c r="I39" s="17"/>
      <c r="J39" s="17"/>
      <c r="K39" s="17"/>
    </row>
    <row r="40" spans="1:11" hidden="1" x14ac:dyDescent="0.35">
      <c r="A40" s="4" t="s">
        <v>94</v>
      </c>
      <c r="B40" s="4"/>
      <c r="C40" s="4"/>
      <c r="D40" s="4"/>
      <c r="E40" s="4"/>
      <c r="F40" s="4"/>
      <c r="G40" s="17"/>
      <c r="H40" s="17"/>
      <c r="I40" s="17"/>
      <c r="J40" s="17"/>
      <c r="K40" s="17"/>
    </row>
    <row r="41" spans="1:11" hidden="1" x14ac:dyDescent="0.35">
      <c r="A41" s="4" t="s">
        <v>95</v>
      </c>
      <c r="B41" s="4"/>
      <c r="C41" s="4"/>
      <c r="D41" s="4"/>
      <c r="E41" s="4"/>
      <c r="F41" s="4"/>
      <c r="G41" s="17"/>
      <c r="H41" s="17"/>
      <c r="I41" s="17"/>
      <c r="J41" s="17"/>
      <c r="K41" s="17"/>
    </row>
    <row r="42" spans="1:11" hidden="1" x14ac:dyDescent="0.35">
      <c r="A42" s="4" t="s">
        <v>96</v>
      </c>
      <c r="B42" s="4"/>
      <c r="C42" s="4"/>
      <c r="D42" s="4"/>
      <c r="E42" s="4"/>
      <c r="F42" s="4"/>
      <c r="G42" s="17"/>
      <c r="H42" s="17"/>
      <c r="I42" s="17"/>
      <c r="J42" s="17"/>
      <c r="K42" s="17"/>
    </row>
    <row r="43" spans="1:11" hidden="1" x14ac:dyDescent="0.35">
      <c r="A43" s="4" t="s">
        <v>97</v>
      </c>
      <c r="B43" s="4"/>
      <c r="C43" s="4"/>
      <c r="D43" s="4"/>
      <c r="E43" s="4"/>
      <c r="F43" s="4"/>
      <c r="G43" s="17"/>
      <c r="H43" s="17"/>
      <c r="I43" s="17"/>
      <c r="J43" s="17"/>
      <c r="K43" s="17"/>
    </row>
    <row r="44" spans="1:11" hidden="1" x14ac:dyDescent="0.35">
      <c r="A44" s="4" t="s">
        <v>98</v>
      </c>
      <c r="B44" s="4"/>
      <c r="C44" s="4"/>
      <c r="D44" s="4"/>
      <c r="E44" s="4"/>
      <c r="F44" s="4"/>
      <c r="G44" s="17"/>
      <c r="H44" s="17"/>
      <c r="I44" s="17"/>
      <c r="J44" s="17"/>
      <c r="K44" s="17"/>
    </row>
    <row r="45" spans="1:11" hidden="1" x14ac:dyDescent="0.35">
      <c r="A45" s="65" t="s">
        <v>99</v>
      </c>
      <c r="B45" s="64"/>
      <c r="C45" s="64"/>
      <c r="D45" s="64"/>
      <c r="E45" s="64"/>
      <c r="F45" s="64"/>
      <c r="G45" s="17"/>
      <c r="H45" s="17"/>
      <c r="I45" s="17"/>
      <c r="J45" s="17"/>
      <c r="K45" s="17"/>
    </row>
    <row r="46" spans="1:11" hidden="1" x14ac:dyDescent="0.35">
      <c r="A46" s="64" t="s">
        <v>100</v>
      </c>
      <c r="B46" s="64"/>
      <c r="C46" s="64"/>
      <c r="D46" s="64"/>
      <c r="E46" s="64"/>
      <c r="F46" s="64"/>
      <c r="G46" s="17"/>
      <c r="H46" s="17"/>
      <c r="I46" s="17"/>
      <c r="J46" s="17"/>
      <c r="K46" s="17"/>
    </row>
    <row r="47" spans="1:11" hidden="1" x14ac:dyDescent="0.35">
      <c r="A47" s="38">
        <v>-20000</v>
      </c>
      <c r="B47" s="4"/>
      <c r="C47" s="4"/>
      <c r="D47" s="4"/>
      <c r="E47" s="4"/>
      <c r="F47" s="4"/>
      <c r="G47" s="17"/>
      <c r="H47" s="17"/>
      <c r="I47" s="17"/>
      <c r="J47" s="17"/>
      <c r="K47" s="17"/>
    </row>
    <row r="48" spans="1:11" ht="25.5" hidden="1" x14ac:dyDescent="0.35">
      <c r="A48" s="82" t="s">
        <v>101</v>
      </c>
      <c r="B48" s="64"/>
      <c r="C48" s="64"/>
      <c r="D48" s="64"/>
      <c r="E48" s="64"/>
      <c r="F48" s="64"/>
      <c r="G48" s="17"/>
      <c r="H48" s="17"/>
      <c r="I48" s="17"/>
      <c r="J48" s="17"/>
      <c r="K48" s="17"/>
    </row>
    <row r="49" spans="1:11" ht="25.5" hidden="1" x14ac:dyDescent="0.35">
      <c r="A49" s="82" t="s">
        <v>102</v>
      </c>
      <c r="B49" s="64"/>
      <c r="C49" s="64"/>
      <c r="D49" s="64"/>
      <c r="E49" s="64"/>
      <c r="F49" s="64"/>
      <c r="G49" s="17"/>
      <c r="H49" s="17"/>
      <c r="I49" s="17"/>
      <c r="J49" s="17"/>
      <c r="K49" s="17"/>
    </row>
    <row r="50" spans="1:11" ht="25.5" hidden="1" x14ac:dyDescent="0.35">
      <c r="A50" s="83" t="s">
        <v>103</v>
      </c>
      <c r="B50" s="4"/>
      <c r="C50" s="4"/>
      <c r="D50" s="4"/>
      <c r="E50" s="4"/>
      <c r="F50" s="4"/>
      <c r="G50" s="17"/>
      <c r="H50" s="17"/>
      <c r="I50" s="17"/>
      <c r="J50" s="17"/>
      <c r="K50" s="17"/>
    </row>
    <row r="51" spans="1:11" ht="25.5" hidden="1" x14ac:dyDescent="0.35">
      <c r="A51" s="83" t="s">
        <v>104</v>
      </c>
      <c r="B51" s="4"/>
      <c r="C51" s="4"/>
      <c r="D51" s="4"/>
      <c r="E51" s="4"/>
      <c r="F51" s="4"/>
      <c r="G51" s="17"/>
      <c r="H51" s="17"/>
      <c r="I51" s="17"/>
      <c r="J51" s="17"/>
      <c r="K51" s="17"/>
    </row>
    <row r="52" spans="1:11" ht="38.25" hidden="1" x14ac:dyDescent="0.4">
      <c r="A52" s="83" t="s">
        <v>105</v>
      </c>
      <c r="B52" s="75"/>
      <c r="C52" s="75"/>
      <c r="D52" s="75"/>
      <c r="E52" s="11"/>
      <c r="F52" s="11"/>
      <c r="G52" s="17"/>
      <c r="H52" s="17"/>
      <c r="I52" s="17"/>
      <c r="J52" s="17"/>
      <c r="K52" s="17"/>
    </row>
    <row r="53" spans="1:11" ht="13.15" hidden="1" x14ac:dyDescent="0.4">
      <c r="A53" s="80" t="s">
        <v>106</v>
      </c>
      <c r="B53" s="74"/>
      <c r="C53" s="74"/>
      <c r="D53" s="74"/>
      <c r="E53" s="10"/>
      <c r="F53" s="10" t="b">
        <v>1</v>
      </c>
      <c r="G53" s="17"/>
      <c r="H53" s="17"/>
      <c r="I53" s="17"/>
      <c r="J53" s="17"/>
      <c r="K53" s="17"/>
    </row>
    <row r="54" spans="1:11" ht="13.15" hidden="1" x14ac:dyDescent="0.4">
      <c r="A54" s="81" t="s">
        <v>107</v>
      </c>
      <c r="B54" s="80"/>
      <c r="C54" s="80"/>
      <c r="D54" s="80"/>
      <c r="E54" s="10"/>
      <c r="F54" s="10" t="b">
        <v>0</v>
      </c>
      <c r="G54" s="17"/>
      <c r="H54" s="17"/>
      <c r="I54" s="17"/>
      <c r="J54" s="17"/>
      <c r="K54" s="17"/>
    </row>
    <row r="55" spans="1:11" ht="13.15" hidden="1" x14ac:dyDescent="0.35">
      <c r="A55" s="84"/>
      <c r="B55" s="76">
        <f>COUNT(#REF!)</f>
        <v>0</v>
      </c>
      <c r="C55" s="76"/>
      <c r="D55" s="76" t="e">
        <f>COUNTIF(#REF!,"*")</f>
        <v>#REF!</v>
      </c>
      <c r="E55" s="77"/>
      <c r="F55" s="77" t="e">
        <f>MIN(B55,D55)=MAX(B55,D55)</f>
        <v>#REF!</v>
      </c>
      <c r="G55" s="17"/>
      <c r="H55" s="17"/>
      <c r="I55" s="17"/>
      <c r="J55" s="17"/>
      <c r="K55" s="17"/>
    </row>
    <row r="56" spans="1:11" ht="13.15" hidden="1" x14ac:dyDescent="0.35">
      <c r="A56" s="84" t="s">
        <v>108</v>
      </c>
      <c r="B56" s="76">
        <f>COUNT(#REF!)</f>
        <v>0</v>
      </c>
      <c r="C56" s="76"/>
      <c r="D56" s="76" t="e">
        <f>COUNTIF(#REF!,"*")</f>
        <v>#REF!</v>
      </c>
      <c r="E56" s="77"/>
      <c r="F56" s="77" t="e">
        <f>MIN(B56,D56)=MAX(B56,D56)</f>
        <v>#REF!</v>
      </c>
    </row>
    <row r="57" spans="1:11" ht="13.15" hidden="1" x14ac:dyDescent="0.4">
      <c r="A57" s="85"/>
      <c r="B57" s="76">
        <f>COUNT(#REF!)</f>
        <v>0</v>
      </c>
      <c r="C57" s="76"/>
      <c r="D57" s="76" t="e">
        <f>COUNTIF(#REF!,"*")</f>
        <v>#REF!</v>
      </c>
      <c r="E57" s="77"/>
      <c r="F57" s="77" t="e">
        <f>MIN(B57,D57)=MAX(B57,D57)</f>
        <v>#REF!</v>
      </c>
    </row>
    <row r="58" spans="1:11" ht="13.15" hidden="1" x14ac:dyDescent="0.4">
      <c r="A58" s="86" t="s">
        <v>109</v>
      </c>
      <c r="B58" s="78">
        <f>COUNT(Hospitality!B11:B13)</f>
        <v>0</v>
      </c>
      <c r="C58" s="78"/>
      <c r="D58" s="78">
        <f>COUNTIF(Hospitality!D11:D13,"*")</f>
        <v>0</v>
      </c>
      <c r="E58" s="79"/>
      <c r="F58" s="79" t="b">
        <f>MIN(B58,D58)=MAX(B58,D58)</f>
        <v>1</v>
      </c>
    </row>
    <row r="59" spans="1:11" ht="13.15" hidden="1" x14ac:dyDescent="0.4">
      <c r="A59" s="87" t="s">
        <v>110</v>
      </c>
      <c r="B59" s="77">
        <f>COUNT('All other expenses'!B11:B15)</f>
        <v>3</v>
      </c>
      <c r="C59" s="77"/>
      <c r="D59" s="77">
        <f>COUNTIF('All other expenses'!D11:D15,"*")</f>
        <v>3</v>
      </c>
      <c r="E59" s="77"/>
      <c r="F59" s="77" t="b">
        <f>MIN(B59,D59)=MAX(B59,D59)</f>
        <v>1</v>
      </c>
    </row>
    <row r="60" spans="1:11" ht="13.15" hidden="1" x14ac:dyDescent="0.4">
      <c r="A60" s="86" t="s">
        <v>111</v>
      </c>
      <c r="B60" s="78">
        <f>COUNTIF('Gifts and benefits'!B11:B15,"*")</f>
        <v>0</v>
      </c>
      <c r="C60" s="78">
        <f>COUNTIF('Gifts and benefits'!C11:C15,"*")</f>
        <v>0</v>
      </c>
      <c r="D60" s="78"/>
      <c r="E60" s="78">
        <f>COUNTA('Gifts and benefits'!E11:E15)</f>
        <v>0</v>
      </c>
      <c r="F60" s="79" t="b">
        <f>MIN(B60,C60,E60)=MAX(B60,C60,E60)</f>
        <v>1</v>
      </c>
    </row>
    <row r="61" spans="1:11" x14ac:dyDescent="0.3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2:F8">
    <cfRule type="cellIs" dxfId="0" priority="1" operator="equal">
      <formula>$A$38</formula>
    </cfRule>
  </conditionalFormatting>
  <dataValidations count="5">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9" sqref="A9:E9"/>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38" t="s">
        <v>112</v>
      </c>
      <c r="B1" s="138"/>
      <c r="C1" s="138"/>
      <c r="D1" s="138"/>
      <c r="E1" s="138"/>
    </row>
    <row r="2" spans="1:6" ht="21" customHeight="1" x14ac:dyDescent="0.35">
      <c r="A2" s="3" t="s">
        <v>52</v>
      </c>
      <c r="B2" s="139" t="str">
        <f>'Summary and sign-off'!B2:F2</f>
        <v xml:space="preserve">Mental Health and Wellbeing Commission </v>
      </c>
      <c r="C2" s="139"/>
      <c r="D2" s="139"/>
      <c r="E2" s="139"/>
    </row>
    <row r="3" spans="1:6" ht="21" customHeight="1" x14ac:dyDescent="0.35">
      <c r="A3" s="3" t="s">
        <v>113</v>
      </c>
      <c r="B3" s="139" t="str">
        <f>'Summary and sign-off'!B3:F3</f>
        <v xml:space="preserve">Karen Orsborn </v>
      </c>
      <c r="C3" s="139"/>
      <c r="D3" s="139"/>
      <c r="E3" s="139"/>
    </row>
    <row r="4" spans="1:6" ht="21" customHeight="1" x14ac:dyDescent="0.35">
      <c r="A4" s="3" t="s">
        <v>114</v>
      </c>
      <c r="B4" s="139">
        <f ca="1">'Summary and sign-off'!B4:F4</f>
        <v>44743</v>
      </c>
      <c r="C4" s="139"/>
      <c r="D4" s="139"/>
      <c r="E4" s="139"/>
      <c r="F4" s="139"/>
    </row>
    <row r="5" spans="1:6" ht="21" customHeight="1" x14ac:dyDescent="0.35">
      <c r="A5" s="3" t="s">
        <v>115</v>
      </c>
      <c r="B5" s="139">
        <v>45107</v>
      </c>
      <c r="C5" s="139"/>
      <c r="D5" s="139"/>
      <c r="E5" s="139"/>
      <c r="F5" s="139"/>
    </row>
    <row r="6" spans="1:6" ht="21" customHeight="1" x14ac:dyDescent="0.35">
      <c r="A6" s="3" t="s">
        <v>116</v>
      </c>
      <c r="B6" s="137" t="s">
        <v>83</v>
      </c>
      <c r="C6" s="137"/>
      <c r="D6" s="137"/>
      <c r="E6" s="137"/>
    </row>
    <row r="7" spans="1:6" ht="21" customHeight="1" x14ac:dyDescent="0.35">
      <c r="A7" s="3" t="s">
        <v>58</v>
      </c>
      <c r="B7" s="137" t="s">
        <v>85</v>
      </c>
      <c r="C7" s="137"/>
      <c r="D7" s="137"/>
      <c r="E7" s="137"/>
    </row>
    <row r="8" spans="1:6" ht="35.25" customHeight="1" x14ac:dyDescent="0.4">
      <c r="A8" s="143" t="s">
        <v>140</v>
      </c>
      <c r="B8" s="143"/>
      <c r="C8" s="144"/>
      <c r="D8" s="144"/>
      <c r="E8" s="144"/>
      <c r="F8" s="27"/>
    </row>
    <row r="9" spans="1:6" ht="35.25" customHeight="1" x14ac:dyDescent="0.4">
      <c r="A9" s="141" t="s">
        <v>141</v>
      </c>
      <c r="B9" s="142"/>
      <c r="C9" s="142"/>
      <c r="D9" s="142"/>
      <c r="E9" s="142"/>
      <c r="F9" s="27"/>
    </row>
    <row r="10" spans="1:6" ht="27" customHeight="1" x14ac:dyDescent="0.35">
      <c r="A10" s="24" t="s">
        <v>142</v>
      </c>
      <c r="B10" s="24" t="s">
        <v>64</v>
      </c>
      <c r="C10" s="24" t="s">
        <v>143</v>
      </c>
      <c r="D10" s="24" t="s">
        <v>144</v>
      </c>
      <c r="E10" s="24" t="s">
        <v>124</v>
      </c>
      <c r="F10" s="20"/>
    </row>
    <row r="11" spans="1:6" s="2" customFormat="1" hidden="1" x14ac:dyDescent="0.35">
      <c r="A11" s="100"/>
      <c r="B11" s="97"/>
      <c r="C11" s="101"/>
      <c r="D11" s="101"/>
      <c r="E11" s="102"/>
    </row>
    <row r="12" spans="1:6" s="2" customFormat="1" ht="13.15" x14ac:dyDescent="0.35">
      <c r="A12" s="132" t="s">
        <v>145</v>
      </c>
      <c r="B12" s="121"/>
      <c r="C12" s="125"/>
      <c r="D12" s="125"/>
      <c r="E12" s="126"/>
    </row>
    <row r="13" spans="1:6" s="2" customFormat="1" ht="11.25" hidden="1" customHeight="1" x14ac:dyDescent="0.35">
      <c r="A13" s="100"/>
      <c r="B13" s="97"/>
      <c r="C13" s="101"/>
      <c r="D13" s="101"/>
      <c r="E13" s="102"/>
    </row>
    <row r="14" spans="1:6" ht="34.5" customHeight="1" x14ac:dyDescent="0.35">
      <c r="A14" s="54" t="s">
        <v>146</v>
      </c>
      <c r="B14" s="63">
        <f>SUM(B11:B13)</f>
        <v>0</v>
      </c>
      <c r="C14" s="71" t="str">
        <f>IF(SUBTOTAL(3,B11:B13)=SUBTOTAL(103,B11:B13),'Summary and sign-off'!$A$48,'Summary and sign-off'!$A$49)</f>
        <v>Check - there are no hidden rows with data</v>
      </c>
      <c r="D14" s="140" t="str">
        <f>IF('Summary and sign-off'!F58='Summary and sign-off'!F54,'Summary and sign-off'!A51,'Summary and sign-off'!A50)</f>
        <v>Check - each entry provides sufficient information</v>
      </c>
      <c r="E14" s="140"/>
      <c r="F14" s="2"/>
    </row>
    <row r="15" spans="1:6" ht="13.15" x14ac:dyDescent="0.4">
      <c r="A15" s="18"/>
      <c r="B15" s="17"/>
      <c r="C15" s="17"/>
      <c r="D15" s="17"/>
      <c r="E15" s="17"/>
    </row>
    <row r="16" spans="1:6" ht="13.15" x14ac:dyDescent="0.4">
      <c r="A16" s="18" t="s">
        <v>75</v>
      </c>
      <c r="B16" s="19"/>
      <c r="C16" s="17"/>
      <c r="D16" s="17"/>
      <c r="E16" s="17"/>
    </row>
    <row r="17" spans="1:6" ht="12.75" customHeight="1" x14ac:dyDescent="0.35">
      <c r="A17" s="20" t="s">
        <v>147</v>
      </c>
      <c r="B17" s="20"/>
      <c r="C17" s="20"/>
      <c r="D17" s="20"/>
      <c r="E17" s="20"/>
    </row>
    <row r="18" spans="1:6" x14ac:dyDescent="0.35">
      <c r="A18" s="20" t="s">
        <v>148</v>
      </c>
      <c r="B18" s="20"/>
      <c r="C18" s="28"/>
      <c r="D18" s="28"/>
      <c r="E18" s="28"/>
    </row>
    <row r="19" spans="1:6" ht="13.15" x14ac:dyDescent="0.4">
      <c r="A19" s="20" t="s">
        <v>81</v>
      </c>
      <c r="B19" s="19"/>
      <c r="C19" s="17"/>
      <c r="D19" s="17"/>
      <c r="E19" s="17"/>
      <c r="F19" s="17"/>
    </row>
    <row r="20" spans="1:6" x14ac:dyDescent="0.35">
      <c r="A20" s="20" t="s">
        <v>149</v>
      </c>
      <c r="B20" s="20"/>
      <c r="C20" s="28"/>
      <c r="D20" s="28"/>
      <c r="E20" s="28"/>
    </row>
    <row r="21" spans="1:6" ht="12.75" customHeight="1" x14ac:dyDescent="0.35">
      <c r="A21" s="20" t="s">
        <v>150</v>
      </c>
      <c r="B21" s="20"/>
      <c r="C21" s="22"/>
      <c r="D21" s="22"/>
      <c r="E21" s="22"/>
    </row>
    <row r="22" spans="1:6" x14ac:dyDescent="0.35">
      <c r="A22" s="17"/>
      <c r="B22" s="17"/>
      <c r="C22" s="17"/>
      <c r="D22" s="17"/>
      <c r="E22" s="17"/>
    </row>
    <row r="23" spans="1:6" x14ac:dyDescent="0.35"/>
    <row r="24" spans="1:6" x14ac:dyDescent="0.35"/>
    <row r="25" spans="1:6" x14ac:dyDescent="0.35"/>
    <row r="26" spans="1:6" x14ac:dyDescent="0.35"/>
    <row r="27" spans="1:6" x14ac:dyDescent="0.35"/>
    <row r="28" spans="1:6" x14ac:dyDescent="0.35"/>
    <row r="29" spans="1:6" x14ac:dyDescent="0.35"/>
    <row r="30" spans="1:6" x14ac:dyDescent="0.35"/>
    <row r="31" spans="1:6" x14ac:dyDescent="0.35"/>
    <row r="32" spans="1:6" x14ac:dyDescent="0.35"/>
    <row r="33" x14ac:dyDescent="0.35"/>
  </sheetData>
  <sheetProtection formatCells="0" insertRows="0" deleteRows="0"/>
  <mergeCells count="10">
    <mergeCell ref="D14:E14"/>
    <mergeCell ref="B6:E6"/>
    <mergeCell ref="A1:E1"/>
    <mergeCell ref="A9:E9"/>
    <mergeCell ref="B2:E2"/>
    <mergeCell ref="B3:E3"/>
    <mergeCell ref="A8:E8"/>
    <mergeCell ref="B7:E7"/>
    <mergeCell ref="B4:F4"/>
    <mergeCell ref="B5:F5"/>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65053CAC-3257-411C-88F4-35214CD4CE0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 B13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6"/>
  <sheetViews>
    <sheetView zoomScaleNormal="100" workbookViewId="0">
      <selection activeCell="C33" sqref="C33"/>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38" t="s">
        <v>112</v>
      </c>
      <c r="B1" s="138"/>
      <c r="C1" s="138"/>
      <c r="D1" s="138"/>
      <c r="E1" s="138"/>
    </row>
    <row r="2" spans="1:6" ht="21" customHeight="1" x14ac:dyDescent="0.35">
      <c r="A2" s="3" t="s">
        <v>52</v>
      </c>
      <c r="B2" s="139" t="str">
        <f>'Summary and sign-off'!B2:F2</f>
        <v xml:space="preserve">Mental Health and Wellbeing Commission </v>
      </c>
      <c r="C2" s="139"/>
      <c r="D2" s="139"/>
      <c r="E2" s="139"/>
    </row>
    <row r="3" spans="1:6" ht="21" customHeight="1" x14ac:dyDescent="0.35">
      <c r="A3" s="3" t="s">
        <v>113</v>
      </c>
      <c r="B3" s="139" t="str">
        <f>'Summary and sign-off'!B3:F3</f>
        <v xml:space="preserve">Karen Orsborn </v>
      </c>
      <c r="C3" s="139"/>
      <c r="D3" s="139"/>
      <c r="E3" s="139"/>
    </row>
    <row r="4" spans="1:6" ht="21" customHeight="1" x14ac:dyDescent="0.35">
      <c r="A4" s="3" t="s">
        <v>114</v>
      </c>
      <c r="B4" s="139">
        <f ca="1">'Summary and sign-off'!B4:F4</f>
        <v>44743</v>
      </c>
      <c r="C4" s="139"/>
      <c r="D4" s="139"/>
      <c r="E4" s="139"/>
    </row>
    <row r="5" spans="1:6" ht="21" customHeight="1" x14ac:dyDescent="0.35">
      <c r="A5" s="3" t="s">
        <v>115</v>
      </c>
      <c r="B5" s="139">
        <f>'Summary and sign-off'!B5:F5</f>
        <v>45107</v>
      </c>
      <c r="C5" s="139"/>
      <c r="D5" s="139"/>
      <c r="E5" s="139"/>
    </row>
    <row r="6" spans="1:6" ht="21" customHeight="1" x14ac:dyDescent="0.35">
      <c r="A6" s="3" t="s">
        <v>116</v>
      </c>
      <c r="B6" s="137" t="s">
        <v>83</v>
      </c>
      <c r="C6" s="137"/>
      <c r="D6" s="137"/>
      <c r="E6" s="137"/>
      <c r="F6" s="23"/>
    </row>
    <row r="7" spans="1:6" ht="21" customHeight="1" x14ac:dyDescent="0.35">
      <c r="A7" s="3" t="s">
        <v>58</v>
      </c>
      <c r="B7" s="137" t="s">
        <v>85</v>
      </c>
      <c r="C7" s="137"/>
      <c r="D7" s="137"/>
      <c r="E7" s="137"/>
      <c r="F7" s="23"/>
    </row>
    <row r="8" spans="1:6" ht="35.25" customHeight="1" x14ac:dyDescent="0.35">
      <c r="A8" s="147" t="s">
        <v>151</v>
      </c>
      <c r="B8" s="147"/>
      <c r="C8" s="144"/>
      <c r="D8" s="144"/>
      <c r="E8" s="144"/>
    </row>
    <row r="9" spans="1:6" ht="35.25" customHeight="1" x14ac:dyDescent="0.35">
      <c r="A9" s="145" t="s">
        <v>152</v>
      </c>
      <c r="B9" s="146"/>
      <c r="C9" s="146"/>
      <c r="D9" s="146"/>
      <c r="E9" s="146"/>
    </row>
    <row r="10" spans="1:6" ht="27" customHeight="1" x14ac:dyDescent="0.35">
      <c r="A10" s="24" t="s">
        <v>120</v>
      </c>
      <c r="B10" s="24" t="s">
        <v>64</v>
      </c>
      <c r="C10" s="24" t="s">
        <v>153</v>
      </c>
      <c r="D10" s="24" t="s">
        <v>154</v>
      </c>
      <c r="E10" s="24" t="s">
        <v>124</v>
      </c>
      <c r="F10" s="20"/>
    </row>
    <row r="11" spans="1:6" s="2" customFormat="1" hidden="1" x14ac:dyDescent="0.35">
      <c r="A11" s="100"/>
      <c r="B11" s="97"/>
      <c r="C11" s="101"/>
      <c r="D11" s="101"/>
      <c r="E11" s="102"/>
    </row>
    <row r="12" spans="1:6" s="2" customFormat="1" x14ac:dyDescent="0.35">
      <c r="A12" s="120">
        <v>44743</v>
      </c>
      <c r="B12" s="121">
        <v>75</v>
      </c>
      <c r="C12" s="125" t="s">
        <v>186</v>
      </c>
      <c r="D12" s="125" t="s">
        <v>187</v>
      </c>
      <c r="E12" s="126" t="s">
        <v>188</v>
      </c>
    </row>
    <row r="13" spans="1:6" s="2" customFormat="1" x14ac:dyDescent="0.35">
      <c r="A13" s="120">
        <v>44840</v>
      </c>
      <c r="B13" s="121">
        <v>1862.46</v>
      </c>
      <c r="C13" s="125" t="s">
        <v>180</v>
      </c>
      <c r="D13" s="125" t="s">
        <v>200</v>
      </c>
      <c r="E13" s="126" t="s">
        <v>189</v>
      </c>
    </row>
    <row r="14" spans="1:6" s="2" customFormat="1" x14ac:dyDescent="0.35">
      <c r="A14" s="120">
        <v>44860</v>
      </c>
      <c r="B14" s="121">
        <v>1215.96</v>
      </c>
      <c r="C14" s="125" t="s">
        <v>191</v>
      </c>
      <c r="D14" s="125" t="s">
        <v>200</v>
      </c>
      <c r="E14" s="126" t="s">
        <v>190</v>
      </c>
    </row>
    <row r="15" spans="1:6" s="2" customFormat="1" hidden="1" x14ac:dyDescent="0.35">
      <c r="A15" s="100"/>
      <c r="B15" s="97"/>
      <c r="C15" s="101"/>
      <c r="D15" s="101"/>
      <c r="E15" s="102"/>
    </row>
    <row r="16" spans="1:6" s="2" customFormat="1" x14ac:dyDescent="0.35">
      <c r="A16" s="120">
        <v>45024</v>
      </c>
      <c r="B16" s="121">
        <v>387.12</v>
      </c>
      <c r="C16" s="125" t="s">
        <v>205</v>
      </c>
      <c r="D16" s="125" t="s">
        <v>218</v>
      </c>
      <c r="E16" s="126" t="s">
        <v>206</v>
      </c>
    </row>
    <row r="17" spans="1:6" ht="34.5" customHeight="1" x14ac:dyDescent="0.35">
      <c r="A17" s="54" t="s">
        <v>155</v>
      </c>
      <c r="B17" s="133">
        <f>SUM(B12:B14)</f>
        <v>3153.42</v>
      </c>
      <c r="C17" s="71" t="str">
        <f>IF(SUBTOTAL(3,B11:B15)=SUBTOTAL(103,B11:B15),'Summary and sign-off'!$A$48,'Summary and sign-off'!$A$49)</f>
        <v>Check - there are no hidden rows with data</v>
      </c>
      <c r="D17" s="140" t="str">
        <f>IF('Summary and sign-off'!F59='Summary and sign-off'!F54,'Summary and sign-off'!A51,'Summary and sign-off'!A50)</f>
        <v>Check - each entry provides sufficient information</v>
      </c>
      <c r="E17" s="140"/>
    </row>
    <row r="18" spans="1:6" ht="14.1" customHeight="1" x14ac:dyDescent="0.35">
      <c r="B18" s="17"/>
      <c r="C18" s="17"/>
      <c r="D18" s="17"/>
      <c r="E18" s="17"/>
    </row>
    <row r="19" spans="1:6" ht="13.15" x14ac:dyDescent="0.4">
      <c r="A19" s="18" t="s">
        <v>156</v>
      </c>
      <c r="B19" s="17"/>
      <c r="C19" s="17"/>
      <c r="D19" s="17"/>
      <c r="E19" s="17"/>
    </row>
    <row r="20" spans="1:6" ht="12.6" customHeight="1" x14ac:dyDescent="0.35">
      <c r="A20" s="20" t="s">
        <v>134</v>
      </c>
      <c r="B20" s="17"/>
      <c r="C20" s="17"/>
      <c r="D20" s="17"/>
      <c r="E20" s="17"/>
    </row>
    <row r="21" spans="1:6" ht="13.15" x14ac:dyDescent="0.4">
      <c r="A21" s="20" t="s">
        <v>81</v>
      </c>
      <c r="B21" s="19"/>
      <c r="C21" s="17"/>
      <c r="D21" s="17"/>
      <c r="E21" s="17"/>
      <c r="F21" s="17"/>
    </row>
    <row r="22" spans="1:6" x14ac:dyDescent="0.35">
      <c r="A22" s="20" t="s">
        <v>149</v>
      </c>
      <c r="C22" s="17"/>
      <c r="D22" s="17"/>
      <c r="E22" s="17"/>
      <c r="F22" s="17"/>
    </row>
    <row r="23" spans="1:6" ht="12.75" customHeight="1" x14ac:dyDescent="0.35">
      <c r="A23" s="20" t="s">
        <v>150</v>
      </c>
      <c r="B23" s="25"/>
      <c r="C23" s="22"/>
      <c r="D23" s="22"/>
      <c r="E23" s="22"/>
      <c r="F23" s="22"/>
    </row>
    <row r="24" spans="1:6" x14ac:dyDescent="0.35">
      <c r="B24" s="26"/>
      <c r="C24" s="17"/>
      <c r="D24" s="17"/>
      <c r="E24" s="17"/>
    </row>
    <row r="25" spans="1:6" hidden="1" x14ac:dyDescent="0.35">
      <c r="A25" s="17"/>
      <c r="B25" s="17"/>
      <c r="C25" s="17"/>
      <c r="D25" s="17"/>
    </row>
    <row r="26" spans="1:6" ht="12.75" hidden="1" customHeight="1" x14ac:dyDescent="0.35"/>
    <row r="27" spans="1:6" hidden="1" x14ac:dyDescent="0.35">
      <c r="A27" s="17"/>
      <c r="B27" s="17"/>
      <c r="C27" s="17"/>
      <c r="D27" s="17"/>
      <c r="E27" s="17"/>
    </row>
    <row r="28" spans="1:6" hidden="1" x14ac:dyDescent="0.35">
      <c r="A28" s="17"/>
      <c r="B28" s="17"/>
      <c r="C28" s="17"/>
      <c r="D28" s="17"/>
      <c r="E28" s="17"/>
    </row>
    <row r="29" spans="1:6" hidden="1" x14ac:dyDescent="0.35">
      <c r="A29" s="17"/>
      <c r="B29" s="17"/>
      <c r="C29" s="17"/>
      <c r="D29" s="17"/>
      <c r="E29" s="17"/>
    </row>
    <row r="30" spans="1:6" hidden="1" x14ac:dyDescent="0.35">
      <c r="A30" s="17"/>
      <c r="B30" s="17"/>
      <c r="C30" s="17"/>
      <c r="D30" s="17"/>
      <c r="E30" s="17"/>
    </row>
    <row r="31" spans="1:6" hidden="1" x14ac:dyDescent="0.35">
      <c r="A31" s="17"/>
      <c r="B31" s="17"/>
      <c r="C31" s="17"/>
      <c r="D31" s="17"/>
      <c r="E31" s="17"/>
    </row>
    <row r="32" spans="1: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sheetData>
  <sheetProtection formatCells="0" insertRows="0" deleteRows="0"/>
  <mergeCells count="10">
    <mergeCell ref="D17:E17"/>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15:A16"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 B15 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A13" sqref="A13"/>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7" ht="26.25" customHeight="1" x14ac:dyDescent="0.35">
      <c r="A1" s="138" t="s">
        <v>157</v>
      </c>
      <c r="B1" s="138"/>
      <c r="C1" s="138"/>
      <c r="D1" s="138"/>
      <c r="E1" s="138"/>
      <c r="F1" s="138"/>
    </row>
    <row r="2" spans="1:7" ht="21" customHeight="1" x14ac:dyDescent="0.35">
      <c r="A2" s="3" t="s">
        <v>52</v>
      </c>
      <c r="B2" s="139" t="str">
        <f>'Summary and sign-off'!B2:F2</f>
        <v xml:space="preserve">Mental Health and Wellbeing Commission </v>
      </c>
      <c r="C2" s="139"/>
      <c r="D2" s="139"/>
      <c r="E2" s="139"/>
      <c r="F2" s="139"/>
    </row>
    <row r="3" spans="1:7" ht="21" customHeight="1" x14ac:dyDescent="0.35">
      <c r="A3" s="3" t="s">
        <v>113</v>
      </c>
      <c r="B3" s="139" t="str">
        <f>'Summary and sign-off'!B3:F3</f>
        <v xml:space="preserve">Karen Orsborn </v>
      </c>
      <c r="C3" s="139"/>
      <c r="D3" s="139"/>
      <c r="E3" s="139"/>
      <c r="F3" s="139"/>
    </row>
    <row r="4" spans="1:7" ht="21" customHeight="1" x14ac:dyDescent="0.35">
      <c r="A4" s="3" t="s">
        <v>114</v>
      </c>
      <c r="B4" s="139">
        <f ca="1">'Summary and sign-off'!B4:F4</f>
        <v>44743</v>
      </c>
      <c r="C4" s="139"/>
      <c r="D4" s="139"/>
      <c r="E4" s="139"/>
      <c r="F4" s="139"/>
    </row>
    <row r="5" spans="1:7" ht="21" customHeight="1" x14ac:dyDescent="0.35">
      <c r="A5" s="3" t="s">
        <v>115</v>
      </c>
      <c r="B5" s="139">
        <v>45107</v>
      </c>
      <c r="C5" s="139"/>
      <c r="D5" s="139"/>
      <c r="E5" s="139"/>
      <c r="F5" s="139"/>
    </row>
    <row r="6" spans="1:7" ht="21" customHeight="1" x14ac:dyDescent="0.35">
      <c r="A6" s="3" t="s">
        <v>158</v>
      </c>
      <c r="B6" s="137" t="s">
        <v>83</v>
      </c>
      <c r="C6" s="137"/>
      <c r="D6" s="137"/>
      <c r="E6" s="137"/>
      <c r="F6" s="137"/>
    </row>
    <row r="7" spans="1:7" ht="21" customHeight="1" x14ac:dyDescent="0.35">
      <c r="A7" s="3" t="s">
        <v>58</v>
      </c>
      <c r="B7" s="137" t="s">
        <v>85</v>
      </c>
      <c r="C7" s="137"/>
      <c r="D7" s="137"/>
      <c r="E7" s="137"/>
      <c r="F7" s="137"/>
    </row>
    <row r="8" spans="1:7" ht="36" customHeight="1" x14ac:dyDescent="0.35">
      <c r="A8" s="147" t="s">
        <v>159</v>
      </c>
      <c r="B8" s="147"/>
      <c r="C8" s="147"/>
      <c r="D8" s="147"/>
      <c r="E8" s="147"/>
      <c r="F8" s="147"/>
    </row>
    <row r="9" spans="1:7" ht="36" customHeight="1" x14ac:dyDescent="0.35">
      <c r="A9" s="145" t="s">
        <v>160</v>
      </c>
      <c r="B9" s="146"/>
      <c r="C9" s="146"/>
      <c r="D9" s="146"/>
      <c r="E9" s="146"/>
      <c r="F9" s="146"/>
    </row>
    <row r="10" spans="1:7" ht="39" customHeight="1" x14ac:dyDescent="0.35">
      <c r="A10" s="24" t="s">
        <v>120</v>
      </c>
      <c r="B10" s="114" t="s">
        <v>161</v>
      </c>
      <c r="C10" s="114" t="s">
        <v>162</v>
      </c>
      <c r="D10" s="114" t="s">
        <v>163</v>
      </c>
      <c r="E10" s="114" t="s">
        <v>164</v>
      </c>
      <c r="F10" s="114" t="s">
        <v>165</v>
      </c>
    </row>
    <row r="11" spans="1:7" s="2" customFormat="1" hidden="1" x14ac:dyDescent="0.35">
      <c r="A11" s="96"/>
      <c r="B11" s="101"/>
      <c r="C11" s="103"/>
      <c r="D11" s="101"/>
      <c r="E11" s="104"/>
      <c r="F11" s="102"/>
    </row>
    <row r="12" spans="1:7" s="2" customFormat="1" x14ac:dyDescent="0.35">
      <c r="A12" s="120"/>
      <c r="B12" s="127"/>
      <c r="C12" s="128"/>
      <c r="D12" s="127"/>
      <c r="E12" s="129"/>
      <c r="F12" s="130"/>
    </row>
    <row r="13" spans="1:7" s="2" customFormat="1" ht="13.15" x14ac:dyDescent="0.35">
      <c r="A13" s="132" t="s">
        <v>145</v>
      </c>
      <c r="B13" s="127"/>
      <c r="C13" s="128"/>
      <c r="D13" s="127"/>
      <c r="E13" s="129"/>
      <c r="F13" s="130"/>
    </row>
    <row r="14" spans="1:7" s="2" customFormat="1" ht="13.15" x14ac:dyDescent="0.35">
      <c r="A14" s="132"/>
      <c r="B14" s="127"/>
      <c r="C14" s="128"/>
      <c r="D14" s="127"/>
      <c r="E14" s="129"/>
      <c r="F14" s="130"/>
    </row>
    <row r="15" spans="1:7" s="2" customFormat="1" hidden="1" x14ac:dyDescent="0.35">
      <c r="A15" s="96"/>
      <c r="B15" s="101"/>
      <c r="C15" s="103"/>
      <c r="D15" s="101"/>
      <c r="E15" s="104"/>
      <c r="F15" s="102"/>
    </row>
    <row r="16" spans="1:7" ht="34.5" customHeight="1" x14ac:dyDescent="0.35">
      <c r="A16" s="115" t="s">
        <v>166</v>
      </c>
      <c r="B16" s="116" t="s">
        <v>167</v>
      </c>
      <c r="C16" s="117">
        <f>C17+C18</f>
        <v>0</v>
      </c>
      <c r="D16" s="118" t="str">
        <f>IF(SUBTOTAL(3,C11:C15)=SUBTOTAL(103,C11:C15),'Summary and sign-off'!$A$48,'Summary and sign-off'!$A$49)</f>
        <v>Check - there are no hidden rows with data</v>
      </c>
      <c r="E16" s="140" t="str">
        <f>IF('Summary and sign-off'!F60='Summary and sign-off'!F54,'Summary and sign-off'!A52,'Summary and sign-off'!A50)</f>
        <v>Check - each entry provides sufficient information</v>
      </c>
      <c r="F16" s="140"/>
      <c r="G16" s="2"/>
    </row>
    <row r="17" spans="1:6" ht="25.5" customHeight="1" x14ac:dyDescent="0.4">
      <c r="A17" s="55"/>
      <c r="B17" s="56" t="s">
        <v>99</v>
      </c>
      <c r="C17" s="57">
        <f>COUNTIF(C11:C15,'Summary and sign-off'!A45)</f>
        <v>0</v>
      </c>
      <c r="D17" s="14"/>
      <c r="E17" s="15"/>
      <c r="F17" s="16"/>
    </row>
    <row r="18" spans="1:6" ht="25.5" customHeight="1" x14ac:dyDescent="0.4">
      <c r="A18" s="55"/>
      <c r="B18" s="56" t="s">
        <v>100</v>
      </c>
      <c r="C18" s="57">
        <f>COUNTIF(C11:C15,'Summary and sign-off'!A46)</f>
        <v>0</v>
      </c>
      <c r="D18" s="14"/>
      <c r="E18" s="15"/>
      <c r="F18" s="16"/>
    </row>
    <row r="19" spans="1:6" ht="13.15" x14ac:dyDescent="0.4">
      <c r="A19" s="17"/>
      <c r="B19" s="18"/>
      <c r="C19" s="17"/>
      <c r="D19" s="19"/>
      <c r="E19" s="19"/>
      <c r="F19" s="17"/>
    </row>
    <row r="20" spans="1:6" ht="13.15" x14ac:dyDescent="0.4">
      <c r="A20" s="18" t="s">
        <v>156</v>
      </c>
      <c r="B20" s="18"/>
      <c r="C20" s="18"/>
      <c r="D20" s="18"/>
      <c r="E20" s="18"/>
      <c r="F20" s="18"/>
    </row>
    <row r="21" spans="1:6" ht="12.6" customHeight="1" x14ac:dyDescent="0.35">
      <c r="A21" s="20" t="s">
        <v>134</v>
      </c>
      <c r="B21" s="17"/>
      <c r="C21" s="17"/>
      <c r="D21" s="17"/>
      <c r="E21" s="17"/>
    </row>
    <row r="22" spans="1:6" ht="13.15" x14ac:dyDescent="0.4">
      <c r="A22" s="20" t="s">
        <v>81</v>
      </c>
      <c r="B22" s="19"/>
      <c r="C22" s="17"/>
      <c r="D22" s="17"/>
      <c r="E22" s="17"/>
      <c r="F22" s="17"/>
    </row>
    <row r="23" spans="1:6" ht="13.15" x14ac:dyDescent="0.4">
      <c r="A23" s="20" t="s">
        <v>168</v>
      </c>
      <c r="B23" s="21"/>
      <c r="C23" s="21"/>
      <c r="D23" s="21"/>
      <c r="E23" s="21"/>
      <c r="F23" s="21"/>
    </row>
    <row r="24" spans="1:6" ht="12.75" customHeight="1" x14ac:dyDescent="0.35">
      <c r="A24" s="20" t="s">
        <v>169</v>
      </c>
      <c r="B24" s="17"/>
      <c r="C24" s="17"/>
      <c r="D24" s="17"/>
      <c r="E24" s="17"/>
      <c r="F24" s="17"/>
    </row>
    <row r="25" spans="1:6" ht="12.95" customHeight="1" x14ac:dyDescent="0.35">
      <c r="A25" s="20" t="s">
        <v>170</v>
      </c>
      <c r="B25" s="17"/>
      <c r="C25" s="17"/>
      <c r="D25" s="17"/>
      <c r="E25" s="17"/>
      <c r="F25" s="17"/>
    </row>
    <row r="26" spans="1:6" x14ac:dyDescent="0.35">
      <c r="A26" s="20" t="s">
        <v>171</v>
      </c>
      <c r="C26" s="17"/>
      <c r="D26" s="17"/>
      <c r="E26" s="17"/>
      <c r="F26" s="17"/>
    </row>
    <row r="27" spans="1:6" ht="12.75" customHeight="1" x14ac:dyDescent="0.35">
      <c r="A27" s="20" t="s">
        <v>150</v>
      </c>
      <c r="B27" s="20"/>
      <c r="C27" s="22"/>
      <c r="D27" s="22"/>
      <c r="E27" s="22"/>
      <c r="F27" s="22"/>
    </row>
    <row r="28" spans="1:6" ht="12.75" customHeight="1" x14ac:dyDescent="0.35">
      <c r="A28" s="20"/>
      <c r="B28" s="20"/>
      <c r="C28" s="22"/>
      <c r="D28" s="22"/>
      <c r="E28" s="22"/>
      <c r="F28" s="22"/>
    </row>
    <row r="29" spans="1:6" ht="12.75" hidden="1" customHeight="1" x14ac:dyDescent="0.35">
      <c r="A29" s="20"/>
      <c r="B29" s="20"/>
      <c r="C29" s="22"/>
      <c r="D29" s="22"/>
      <c r="E29" s="22"/>
      <c r="F29" s="22"/>
    </row>
    <row r="30" spans="1:6" x14ac:dyDescent="0.35"/>
    <row r="31" spans="1:6" x14ac:dyDescent="0.35"/>
    <row r="32" spans="1:6" ht="13.15" hidden="1" x14ac:dyDescent="0.4">
      <c r="A32" s="18"/>
      <c r="B32" s="18"/>
      <c r="C32" s="18"/>
      <c r="D32" s="18"/>
      <c r="E32" s="18"/>
      <c r="F32" s="18"/>
    </row>
    <row r="33" spans="1:6" ht="13.15" hidden="1" x14ac:dyDescent="0.4">
      <c r="A33" s="18"/>
      <c r="B33" s="18"/>
      <c r="C33" s="18"/>
      <c r="D33" s="18"/>
      <c r="E33" s="18"/>
      <c r="F33" s="18"/>
    </row>
    <row r="34" spans="1:6" ht="13.15" hidden="1" x14ac:dyDescent="0.4">
      <c r="A34" s="18"/>
      <c r="B34" s="18"/>
      <c r="C34" s="18"/>
      <c r="D34" s="18"/>
      <c r="E34" s="18"/>
      <c r="F34" s="18"/>
    </row>
    <row r="35" spans="1:6" ht="13.15" hidden="1" x14ac:dyDescent="0.4">
      <c r="A35" s="18"/>
      <c r="B35" s="18"/>
      <c r="C35" s="18"/>
      <c r="D35" s="18"/>
      <c r="E35" s="18"/>
      <c r="F35" s="18"/>
    </row>
    <row r="36" spans="1:6" ht="13.15" hidden="1" x14ac:dyDescent="0.4">
      <c r="A36" s="18"/>
      <c r="B36" s="18"/>
      <c r="C36" s="18"/>
      <c r="D36" s="18"/>
      <c r="E36" s="18"/>
      <c r="F36" s="18"/>
    </row>
    <row r="37" spans="1:6" x14ac:dyDescent="0.35"/>
    <row r="38" spans="1:6" x14ac:dyDescent="0.35"/>
    <row r="39" spans="1:6" x14ac:dyDescent="0.35"/>
    <row r="40" spans="1:6" x14ac:dyDescent="0.35"/>
    <row r="41" spans="1:6" x14ac:dyDescent="0.35"/>
    <row r="42" spans="1:6" x14ac:dyDescent="0.35"/>
    <row r="45" spans="1:6" x14ac:dyDescent="0.35"/>
  </sheetData>
  <sheetProtection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BD6A-2D29-41D8-8B9A-600E3E453475}">
  <sheetPr>
    <tabColor theme="3" tint="0.39997558519241921"/>
    <pageSetUpPr fitToPage="1"/>
  </sheetPr>
  <dimension ref="A1:M222"/>
  <sheetViews>
    <sheetView topLeftCell="B6" zoomScale="110" zoomScaleNormal="110" workbookViewId="0">
      <selection activeCell="D30" sqref="D30"/>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38.265625" customWidth="1"/>
    <col min="6" max="6" width="37.59765625" customWidth="1"/>
    <col min="7" max="9" width="9.1328125" hidden="1" customWidth="1"/>
    <col min="10" max="13" width="0" hidden="1" customWidth="1"/>
    <col min="14" max="16384" width="9.1328125" hidden="1"/>
  </cols>
  <sheetData>
    <row r="1" spans="1:6" ht="26.25" customHeight="1" x14ac:dyDescent="0.35">
      <c r="A1" s="138" t="s">
        <v>112</v>
      </c>
      <c r="B1" s="138"/>
      <c r="C1" s="138"/>
      <c r="D1" s="138"/>
      <c r="E1" s="138"/>
      <c r="F1" s="17"/>
    </row>
    <row r="2" spans="1:6" ht="21" customHeight="1" x14ac:dyDescent="0.35">
      <c r="A2" s="3" t="s">
        <v>52</v>
      </c>
      <c r="B2" s="139" t="str">
        <f>'Summary and sign-off'!B2:F2</f>
        <v xml:space="preserve">Mental Health and Wellbeing Commission </v>
      </c>
      <c r="C2" s="139"/>
      <c r="D2" s="139"/>
      <c r="E2" s="139"/>
      <c r="F2" s="17"/>
    </row>
    <row r="3" spans="1:6" ht="21" customHeight="1" x14ac:dyDescent="0.35">
      <c r="A3" s="3" t="s">
        <v>113</v>
      </c>
      <c r="B3" s="139" t="str">
        <f>'Summary and sign-off'!B3:F3</f>
        <v xml:space="preserve">Karen Orsborn </v>
      </c>
      <c r="C3" s="139"/>
      <c r="D3" s="139"/>
      <c r="E3" s="139"/>
      <c r="F3" s="17"/>
    </row>
    <row r="4" spans="1:6" ht="21" customHeight="1" x14ac:dyDescent="0.35">
      <c r="A4" s="3" t="s">
        <v>114</v>
      </c>
      <c r="B4" s="139">
        <f ca="1">'Summary and sign-off'!B4:F4</f>
        <v>44743</v>
      </c>
      <c r="C4" s="139"/>
      <c r="D4" s="139"/>
      <c r="E4" s="139"/>
      <c r="F4" s="139"/>
    </row>
    <row r="5" spans="1:6" ht="21" customHeight="1" x14ac:dyDescent="0.35">
      <c r="A5" s="3" t="s">
        <v>115</v>
      </c>
      <c r="B5" s="139">
        <v>45107</v>
      </c>
      <c r="C5" s="139"/>
      <c r="D5" s="139"/>
      <c r="E5" s="139"/>
      <c r="F5" s="139"/>
    </row>
    <row r="6" spans="1:6" ht="21" customHeight="1" x14ac:dyDescent="0.35">
      <c r="A6" s="3" t="s">
        <v>116</v>
      </c>
      <c r="B6" s="137" t="s">
        <v>83</v>
      </c>
      <c r="C6" s="137"/>
      <c r="D6" s="137"/>
      <c r="E6" s="137"/>
      <c r="F6" s="17"/>
    </row>
    <row r="7" spans="1:6" ht="21" customHeight="1" x14ac:dyDescent="0.35">
      <c r="A7" s="3" t="s">
        <v>58</v>
      </c>
      <c r="B7" s="137" t="s">
        <v>85</v>
      </c>
      <c r="C7" s="137"/>
      <c r="D7" s="137"/>
      <c r="E7" s="137"/>
      <c r="F7" s="17"/>
    </row>
    <row r="8" spans="1:6" ht="36" customHeight="1" x14ac:dyDescent="0.4">
      <c r="A8" s="149" t="s">
        <v>117</v>
      </c>
      <c r="B8" s="147"/>
      <c r="C8" s="147"/>
      <c r="D8" s="147"/>
      <c r="E8" s="147"/>
      <c r="F8" s="19"/>
    </row>
    <row r="9" spans="1:6" ht="36" customHeight="1" x14ac:dyDescent="0.4">
      <c r="A9" s="150" t="s">
        <v>118</v>
      </c>
      <c r="B9" s="151"/>
      <c r="C9" s="151"/>
      <c r="D9" s="151"/>
      <c r="E9" s="151"/>
      <c r="F9" s="19"/>
    </row>
    <row r="10" spans="1:6" ht="24.75" customHeight="1" x14ac:dyDescent="0.4">
      <c r="A10" s="148" t="s">
        <v>119</v>
      </c>
      <c r="B10" s="152"/>
      <c r="C10" s="148"/>
      <c r="D10" s="148"/>
      <c r="E10" s="148"/>
      <c r="F10" s="29"/>
    </row>
    <row r="11" spans="1:6" ht="27" customHeight="1" x14ac:dyDescent="0.35">
      <c r="A11" s="24" t="s">
        <v>120</v>
      </c>
      <c r="B11" s="24" t="s">
        <v>121</v>
      </c>
      <c r="C11" s="24" t="s">
        <v>122</v>
      </c>
      <c r="D11" s="24" t="s">
        <v>123</v>
      </c>
      <c r="E11" s="24" t="s">
        <v>124</v>
      </c>
      <c r="F11" s="30"/>
    </row>
    <row r="12" spans="1:6" s="2" customFormat="1" hidden="1" x14ac:dyDescent="0.35">
      <c r="A12" s="96"/>
      <c r="B12" s="97"/>
      <c r="C12" s="98"/>
      <c r="D12" s="98"/>
      <c r="E12" s="99"/>
      <c r="F12" s="1"/>
    </row>
    <row r="13" spans="1:6" s="2" customFormat="1" x14ac:dyDescent="0.35">
      <c r="A13" s="120">
        <v>44844</v>
      </c>
      <c r="B13" s="121">
        <f>1774.1+26+26</f>
        <v>1826.1</v>
      </c>
      <c r="C13" s="125" t="s">
        <v>180</v>
      </c>
      <c r="D13" s="122" t="s">
        <v>201</v>
      </c>
      <c r="E13" s="126" t="s">
        <v>202</v>
      </c>
      <c r="F13" s="1"/>
    </row>
    <row r="14" spans="1:6" s="2" customFormat="1" x14ac:dyDescent="0.35">
      <c r="A14" s="120" t="s">
        <v>203</v>
      </c>
      <c r="B14" s="121">
        <v>1210</v>
      </c>
      <c r="C14" s="125" t="s">
        <v>180</v>
      </c>
      <c r="D14" s="122" t="s">
        <v>219</v>
      </c>
      <c r="E14" s="126" t="s">
        <v>189</v>
      </c>
      <c r="F14" s="1"/>
    </row>
    <row r="15" spans="1:6" s="2" customFormat="1" x14ac:dyDescent="0.35">
      <c r="A15" s="124">
        <v>44844</v>
      </c>
      <c r="B15" s="121">
        <f>71.5+69.42+53.22</f>
        <v>194.14000000000001</v>
      </c>
      <c r="C15" s="125" t="s">
        <v>180</v>
      </c>
      <c r="D15" s="131" t="s">
        <v>220</v>
      </c>
      <c r="E15" s="123" t="s">
        <v>221</v>
      </c>
      <c r="F15" s="1"/>
    </row>
    <row r="16" spans="1:6" s="2" customFormat="1" x14ac:dyDescent="0.35">
      <c r="A16" s="124">
        <v>44845</v>
      </c>
      <c r="B16" s="121">
        <f>16.76+43.37+19.52+30.67+17.98+22.79</f>
        <v>151.08999999999997</v>
      </c>
      <c r="C16" s="125" t="s">
        <v>180</v>
      </c>
      <c r="D16" s="131" t="s">
        <v>222</v>
      </c>
      <c r="E16" s="126" t="s">
        <v>189</v>
      </c>
      <c r="F16" s="1"/>
    </row>
    <row r="17" spans="1:6" s="2" customFormat="1" ht="12.75" hidden="1" customHeight="1" x14ac:dyDescent="0.35">
      <c r="A17" s="106"/>
      <c r="B17" s="107"/>
      <c r="C17" s="108"/>
      <c r="D17" s="108"/>
      <c r="E17" s="109"/>
      <c r="F17" s="1"/>
    </row>
    <row r="18" spans="1:6" ht="19.5" customHeight="1" x14ac:dyDescent="0.35">
      <c r="A18" s="72" t="s">
        <v>125</v>
      </c>
      <c r="B18" s="73">
        <f>SUM(B12:B17)</f>
        <v>3381.33</v>
      </c>
      <c r="C18" s="135" t="str">
        <f>IF(SUBTOTAL(3,B12:B17)=SUBTOTAL(103,B12:B17),'Summary and sign-off'!$A$48,'Summary and sign-off'!$A$49)</f>
        <v>Check - there are no hidden rows with data</v>
      </c>
      <c r="D18" s="140"/>
      <c r="E18" s="140"/>
      <c r="F18" s="17"/>
    </row>
    <row r="19" spans="1:6" ht="10.5" customHeight="1" x14ac:dyDescent="0.4">
      <c r="A19" s="17"/>
      <c r="B19" s="19"/>
      <c r="C19" s="17"/>
      <c r="D19" s="17"/>
      <c r="E19" s="17"/>
      <c r="F19" s="17"/>
    </row>
    <row r="20" spans="1:6" ht="24.75" customHeight="1" x14ac:dyDescent="0.4">
      <c r="A20" s="148" t="s">
        <v>126</v>
      </c>
      <c r="B20" s="148"/>
      <c r="C20" s="148"/>
      <c r="D20" s="148"/>
      <c r="E20" s="148"/>
      <c r="F20" s="29"/>
    </row>
    <row r="21" spans="1:6" ht="27" customHeight="1" x14ac:dyDescent="0.35">
      <c r="A21" s="24" t="s">
        <v>120</v>
      </c>
      <c r="B21" s="24" t="s">
        <v>64</v>
      </c>
      <c r="C21" s="24" t="s">
        <v>127</v>
      </c>
      <c r="D21" s="24" t="s">
        <v>123</v>
      </c>
      <c r="E21" s="24" t="s">
        <v>124</v>
      </c>
      <c r="F21" s="30"/>
    </row>
    <row r="22" spans="1:6" s="2" customFormat="1" hidden="1" x14ac:dyDescent="0.35">
      <c r="A22" s="96"/>
      <c r="B22" s="97"/>
      <c r="C22" s="98"/>
      <c r="D22" s="98"/>
      <c r="E22" s="99"/>
      <c r="F22" s="1"/>
    </row>
    <row r="23" spans="1:6" s="2" customFormat="1" x14ac:dyDescent="0.35">
      <c r="A23" s="120">
        <v>44805</v>
      </c>
      <c r="B23" s="121">
        <v>146.69999999999999</v>
      </c>
      <c r="C23" s="122" t="s">
        <v>174</v>
      </c>
      <c r="D23" s="122" t="s">
        <v>172</v>
      </c>
      <c r="E23" s="123" t="s">
        <v>223</v>
      </c>
      <c r="F23" s="1"/>
    </row>
    <row r="24" spans="1:6" s="2" customFormat="1" x14ac:dyDescent="0.35">
      <c r="A24" s="120">
        <v>44841</v>
      </c>
      <c r="B24" s="121">
        <v>16.91</v>
      </c>
      <c r="C24" s="122" t="s">
        <v>224</v>
      </c>
      <c r="D24" s="122" t="s">
        <v>193</v>
      </c>
      <c r="E24" s="123" t="s">
        <v>194</v>
      </c>
      <c r="F24" s="1"/>
    </row>
    <row r="25" spans="1:6" s="2" customFormat="1" x14ac:dyDescent="0.35">
      <c r="A25" s="120">
        <v>44860</v>
      </c>
      <c r="B25" s="121">
        <f>219.13+13</f>
        <v>232.13</v>
      </c>
      <c r="C25" s="125" t="s">
        <v>178</v>
      </c>
      <c r="D25" s="122" t="s">
        <v>192</v>
      </c>
      <c r="E25" s="123" t="s">
        <v>195</v>
      </c>
      <c r="F25" s="1"/>
    </row>
    <row r="26" spans="1:6" s="2" customFormat="1" x14ac:dyDescent="0.35">
      <c r="A26" s="124">
        <v>44860</v>
      </c>
      <c r="B26" s="121">
        <v>38</v>
      </c>
      <c r="C26" s="125" t="s">
        <v>178</v>
      </c>
      <c r="D26" s="131" t="s">
        <v>181</v>
      </c>
      <c r="E26" s="126" t="s">
        <v>182</v>
      </c>
      <c r="F26" s="1"/>
    </row>
    <row r="27" spans="1:6" s="2" customFormat="1" x14ac:dyDescent="0.35">
      <c r="A27" s="124">
        <v>44860</v>
      </c>
      <c r="B27" s="121">
        <f>78.26+62.18</f>
        <v>140.44</v>
      </c>
      <c r="C27" s="125" t="s">
        <v>178</v>
      </c>
      <c r="D27" s="122" t="s">
        <v>172</v>
      </c>
      <c r="E27" s="123" t="s">
        <v>199</v>
      </c>
      <c r="F27" s="1"/>
    </row>
    <row r="28" spans="1:6" s="2" customFormat="1" x14ac:dyDescent="0.35">
      <c r="A28" s="120" t="s">
        <v>196</v>
      </c>
      <c r="B28" s="121">
        <f>544.33+3</f>
        <v>547.33000000000004</v>
      </c>
      <c r="C28" s="125" t="s">
        <v>179</v>
      </c>
      <c r="D28" s="122" t="s">
        <v>192</v>
      </c>
      <c r="E28" s="123" t="s">
        <v>197</v>
      </c>
      <c r="F28" s="1"/>
    </row>
    <row r="29" spans="1:6" s="2" customFormat="1" x14ac:dyDescent="0.35">
      <c r="A29" s="120" t="s">
        <v>196</v>
      </c>
      <c r="B29" s="121">
        <v>793.17</v>
      </c>
      <c r="C29" s="125" t="s">
        <v>179</v>
      </c>
      <c r="D29" s="122" t="s">
        <v>198</v>
      </c>
      <c r="E29" s="123" t="s">
        <v>197</v>
      </c>
      <c r="F29" s="1"/>
    </row>
    <row r="30" spans="1:6" s="2" customFormat="1" x14ac:dyDescent="0.35">
      <c r="A30" s="120" t="s">
        <v>196</v>
      </c>
      <c r="B30" s="121">
        <v>228.43</v>
      </c>
      <c r="C30" s="125" t="s">
        <v>179</v>
      </c>
      <c r="D30" s="122" t="s">
        <v>172</v>
      </c>
      <c r="E30" s="123" t="s">
        <v>197</v>
      </c>
      <c r="F30" s="1"/>
    </row>
    <row r="31" spans="1:6" s="2" customFormat="1" hidden="1" x14ac:dyDescent="0.35">
      <c r="A31" s="120"/>
      <c r="B31" s="121"/>
      <c r="C31" s="122"/>
      <c r="D31" s="122"/>
      <c r="E31" s="123"/>
      <c r="F31" s="1"/>
    </row>
    <row r="32" spans="1:6" s="2" customFormat="1" hidden="1" x14ac:dyDescent="0.35">
      <c r="A32" s="110"/>
      <c r="B32" s="111"/>
      <c r="C32" s="112"/>
      <c r="D32" s="112"/>
      <c r="E32" s="113"/>
      <c r="F32" s="1"/>
    </row>
    <row r="33" spans="1:6" s="2" customFormat="1" ht="12.75" customHeight="1" x14ac:dyDescent="0.35">
      <c r="A33" s="120">
        <v>44958</v>
      </c>
      <c r="B33" s="121">
        <v>25</v>
      </c>
      <c r="C33" s="122" t="s">
        <v>207</v>
      </c>
      <c r="D33" s="122" t="s">
        <v>208</v>
      </c>
      <c r="E33" s="123" t="s">
        <v>197</v>
      </c>
      <c r="F33" s="1"/>
    </row>
    <row r="34" spans="1:6" s="2" customFormat="1" ht="12.75" customHeight="1" x14ac:dyDescent="0.35">
      <c r="A34" s="124">
        <v>45035</v>
      </c>
      <c r="B34" s="121">
        <v>412.17</v>
      </c>
      <c r="C34" s="125" t="s">
        <v>209</v>
      </c>
      <c r="D34" s="122" t="s">
        <v>208</v>
      </c>
      <c r="E34" s="123" t="s">
        <v>210</v>
      </c>
      <c r="F34" s="1"/>
    </row>
    <row r="35" spans="1:6" s="2" customFormat="1" ht="12.75" customHeight="1" x14ac:dyDescent="0.35">
      <c r="A35" s="124">
        <v>45035</v>
      </c>
      <c r="B35" s="121">
        <v>29</v>
      </c>
      <c r="C35" s="125" t="s">
        <v>211</v>
      </c>
      <c r="D35" s="131" t="s">
        <v>212</v>
      </c>
      <c r="E35" s="123" t="s">
        <v>210</v>
      </c>
      <c r="F35" s="1"/>
    </row>
    <row r="36" spans="1:6" ht="19.5" customHeight="1" x14ac:dyDescent="0.35">
      <c r="A36" s="72" t="s">
        <v>128</v>
      </c>
      <c r="B36" s="73">
        <f>SUM(B22:B32)</f>
        <v>2143.11</v>
      </c>
      <c r="C36" s="135" t="str">
        <f>IF(SUBTOTAL(3,B22:B32)=SUBTOTAL(103,B22:B32),'Summary and sign-off'!$A$48,'Summary and sign-off'!$A$49)</f>
        <v>Check - there are no hidden rows with data</v>
      </c>
      <c r="D36" s="140"/>
      <c r="E36" s="140"/>
      <c r="F36" s="17"/>
    </row>
    <row r="37" spans="1:6" ht="10.5" customHeight="1" x14ac:dyDescent="0.4">
      <c r="A37" s="17"/>
      <c r="B37" s="19"/>
      <c r="C37" s="17"/>
      <c r="D37" s="17"/>
      <c r="E37" s="17"/>
      <c r="F37" s="17"/>
    </row>
    <row r="38" spans="1:6" ht="24.75" customHeight="1" x14ac:dyDescent="0.35">
      <c r="A38" s="148" t="s">
        <v>129</v>
      </c>
      <c r="B38" s="148"/>
      <c r="C38" s="148"/>
      <c r="D38" s="148"/>
      <c r="E38" s="148"/>
      <c r="F38" s="17"/>
    </row>
    <row r="39" spans="1:6" ht="27" customHeight="1" x14ac:dyDescent="0.35">
      <c r="A39" s="24" t="s">
        <v>120</v>
      </c>
      <c r="B39" s="24" t="s">
        <v>64</v>
      </c>
      <c r="C39" s="24" t="s">
        <v>130</v>
      </c>
      <c r="D39" s="24" t="s">
        <v>131</v>
      </c>
      <c r="E39" s="24" t="s">
        <v>124</v>
      </c>
      <c r="F39" s="28"/>
    </row>
    <row r="40" spans="1:6" s="2" customFormat="1" hidden="1" x14ac:dyDescent="0.35">
      <c r="A40" s="96"/>
      <c r="B40" s="97"/>
      <c r="C40" s="98"/>
      <c r="D40" s="98"/>
      <c r="E40" s="99"/>
      <c r="F40" s="1"/>
    </row>
    <row r="41" spans="1:6" s="2" customFormat="1" x14ac:dyDescent="0.35">
      <c r="A41" s="120">
        <v>44798</v>
      </c>
      <c r="B41" s="121">
        <v>27.7</v>
      </c>
      <c r="C41" s="122" t="s">
        <v>175</v>
      </c>
      <c r="D41" s="122" t="s">
        <v>184</v>
      </c>
      <c r="E41" s="123" t="s">
        <v>185</v>
      </c>
      <c r="F41" s="1"/>
    </row>
    <row r="42" spans="1:6" s="2" customFormat="1" ht="25.5" x14ac:dyDescent="0.35">
      <c r="A42" s="120">
        <v>44837</v>
      </c>
      <c r="B42" s="121">
        <v>24.17</v>
      </c>
      <c r="C42" s="122" t="s">
        <v>175</v>
      </c>
      <c r="D42" s="122" t="s">
        <v>177</v>
      </c>
      <c r="E42" s="126" t="s">
        <v>176</v>
      </c>
      <c r="F42" s="1"/>
    </row>
    <row r="43" spans="1:6" s="2" customFormat="1" x14ac:dyDescent="0.35">
      <c r="A43" s="120">
        <v>44881</v>
      </c>
      <c r="B43" s="121">
        <v>65.569999999999993</v>
      </c>
      <c r="C43" s="122" t="s">
        <v>175</v>
      </c>
      <c r="D43" s="122" t="s">
        <v>177</v>
      </c>
      <c r="E43" s="123" t="s">
        <v>173</v>
      </c>
      <c r="F43" s="1"/>
    </row>
    <row r="44" spans="1:6" s="2" customFormat="1" x14ac:dyDescent="0.35">
      <c r="A44" s="120">
        <v>45061</v>
      </c>
      <c r="B44" s="121">
        <v>29.57</v>
      </c>
      <c r="C44" s="122" t="s">
        <v>213</v>
      </c>
      <c r="D44" s="122" t="s">
        <v>172</v>
      </c>
      <c r="E44" s="123" t="s">
        <v>214</v>
      </c>
      <c r="F44" s="1"/>
    </row>
    <row r="45" spans="1:6" s="2" customFormat="1" x14ac:dyDescent="0.35">
      <c r="A45" s="120">
        <v>45019</v>
      </c>
      <c r="B45" s="121">
        <v>32.43</v>
      </c>
      <c r="C45" s="122" t="s">
        <v>215</v>
      </c>
      <c r="D45" s="122" t="s">
        <v>172</v>
      </c>
      <c r="E45" s="126" t="s">
        <v>214</v>
      </c>
      <c r="F45" s="1"/>
    </row>
    <row r="46" spans="1:6" x14ac:dyDescent="0.35">
      <c r="A46" s="120">
        <v>45091</v>
      </c>
      <c r="B46" s="121">
        <v>34.61</v>
      </c>
      <c r="C46" s="122" t="s">
        <v>216</v>
      </c>
      <c r="D46" s="122" t="s">
        <v>172</v>
      </c>
      <c r="E46" s="126" t="s">
        <v>214</v>
      </c>
    </row>
    <row r="47" spans="1:6" s="2" customFormat="1" hidden="1" x14ac:dyDescent="0.35">
      <c r="A47" s="124"/>
      <c r="B47" s="121"/>
      <c r="C47" s="125"/>
      <c r="D47" s="131"/>
      <c r="E47" s="126"/>
      <c r="F47" s="1"/>
    </row>
    <row r="48" spans="1:6" s="2" customFormat="1" hidden="1" x14ac:dyDescent="0.35">
      <c r="A48" s="96"/>
      <c r="B48" s="97"/>
      <c r="C48" s="98"/>
      <c r="D48" s="98"/>
      <c r="E48" s="99"/>
      <c r="F48" s="1"/>
    </row>
    <row r="49" spans="1:6" ht="19.5" customHeight="1" x14ac:dyDescent="0.35">
      <c r="A49" s="72" t="s">
        <v>132</v>
      </c>
      <c r="B49" s="73">
        <f>SUM(B40:B48)</f>
        <v>214.05</v>
      </c>
      <c r="C49" s="135" t="str">
        <f>IF(SUBTOTAL(3,B40:B48)=SUBTOTAL(103,B40:B48),'Summary and sign-off'!$A$48,'Summary and sign-off'!$A$49)</f>
        <v>Check - there are no hidden rows with data</v>
      </c>
      <c r="D49" s="140"/>
      <c r="E49" s="140"/>
      <c r="F49" s="17"/>
    </row>
    <row r="50" spans="1:6" ht="10.5" customHeight="1" x14ac:dyDescent="0.4">
      <c r="A50" s="17"/>
      <c r="B50" s="58"/>
      <c r="C50" s="19"/>
      <c r="D50" s="17"/>
      <c r="E50" s="17"/>
      <c r="F50" s="17"/>
    </row>
    <row r="51" spans="1:6" ht="34.5" customHeight="1" x14ac:dyDescent="0.35">
      <c r="A51" s="31" t="s">
        <v>133</v>
      </c>
      <c r="B51" s="59">
        <f>B18+B36+B49</f>
        <v>5738.4900000000007</v>
      </c>
      <c r="C51" s="32"/>
      <c r="D51" s="32"/>
      <c r="E51" s="32"/>
      <c r="F51" s="17"/>
    </row>
    <row r="52" spans="1:6" ht="13.15" x14ac:dyDescent="0.4">
      <c r="A52" s="17"/>
      <c r="B52" s="19"/>
      <c r="C52" s="17"/>
      <c r="D52" s="17"/>
      <c r="E52" s="17"/>
      <c r="F52" s="17"/>
    </row>
    <row r="53" spans="1:6" ht="13.15" x14ac:dyDescent="0.4">
      <c r="A53" s="18" t="s">
        <v>75</v>
      </c>
      <c r="B53" s="19"/>
      <c r="C53" s="17"/>
      <c r="D53" s="17"/>
      <c r="E53" s="17"/>
      <c r="F53" s="17"/>
    </row>
    <row r="54" spans="1:6" ht="12.6" customHeight="1" x14ac:dyDescent="0.35">
      <c r="A54" s="20" t="s">
        <v>134</v>
      </c>
      <c r="F54" s="17"/>
    </row>
    <row r="55" spans="1:6" ht="12.95" customHeight="1" x14ac:dyDescent="0.35">
      <c r="A55" s="20" t="s">
        <v>135</v>
      </c>
      <c r="B55" s="17"/>
      <c r="D55" s="17" t="s">
        <v>183</v>
      </c>
      <c r="F55" s="17"/>
    </row>
    <row r="56" spans="1:6" x14ac:dyDescent="0.35">
      <c r="A56" s="20" t="s">
        <v>136</v>
      </c>
      <c r="F56" s="17"/>
    </row>
    <row r="57" spans="1:6" ht="13.15" x14ac:dyDescent="0.4">
      <c r="A57" s="20" t="s">
        <v>81</v>
      </c>
      <c r="B57" s="19"/>
      <c r="C57" s="17"/>
      <c r="D57" s="17"/>
      <c r="E57" s="58"/>
      <c r="F57" s="17"/>
    </row>
    <row r="58" spans="1:6" ht="12.95" customHeight="1" x14ac:dyDescent="0.35">
      <c r="A58" s="20" t="s">
        <v>137</v>
      </c>
      <c r="B58" s="17"/>
      <c r="D58" s="17"/>
      <c r="F58" s="17"/>
    </row>
    <row r="59" spans="1:6" x14ac:dyDescent="0.35">
      <c r="A59" s="20" t="s">
        <v>138</v>
      </c>
      <c r="F59" s="17"/>
    </row>
    <row r="60" spans="1:6" x14ac:dyDescent="0.35">
      <c r="A60" s="20" t="s">
        <v>139</v>
      </c>
      <c r="B60" s="20"/>
      <c r="C60" s="20"/>
      <c r="D60" s="20"/>
      <c r="F60" s="17"/>
    </row>
    <row r="61" spans="1:6" x14ac:dyDescent="0.35">
      <c r="A61" s="26"/>
      <c r="B61" s="17"/>
      <c r="C61" s="17"/>
      <c r="D61" s="17"/>
      <c r="E61" s="17"/>
      <c r="F61" s="17"/>
    </row>
    <row r="62" spans="1:6" hidden="1" x14ac:dyDescent="0.35">
      <c r="A62" s="26"/>
      <c r="B62" s="17"/>
      <c r="C62" s="17"/>
      <c r="D62" s="17"/>
      <c r="E62" s="17"/>
      <c r="F62" s="17"/>
    </row>
    <row r="63" spans="1:6" x14ac:dyDescent="0.35"/>
    <row r="64" spans="1:6" x14ac:dyDescent="0.35"/>
    <row r="65" spans="1:6" x14ac:dyDescent="0.35"/>
    <row r="66" spans="1:6" x14ac:dyDescent="0.35"/>
    <row r="67" spans="1:6" ht="12.75" hidden="1" customHeight="1" x14ac:dyDescent="0.35"/>
    <row r="68" spans="1:6" x14ac:dyDescent="0.35"/>
    <row r="69" spans="1:6" x14ac:dyDescent="0.35"/>
    <row r="70" spans="1:6" hidden="1" x14ac:dyDescent="0.35">
      <c r="A70" s="26"/>
      <c r="B70" s="17"/>
      <c r="C70" s="17"/>
      <c r="D70" s="17"/>
      <c r="E70" s="17"/>
      <c r="F70" s="17"/>
    </row>
    <row r="71" spans="1:6" hidden="1" x14ac:dyDescent="0.35">
      <c r="A71" s="26"/>
      <c r="B71" s="17"/>
      <c r="C71" s="17"/>
      <c r="D71" s="17"/>
      <c r="E71" s="17"/>
      <c r="F71" s="17"/>
    </row>
    <row r="72" spans="1:6" hidden="1" x14ac:dyDescent="0.35">
      <c r="A72" s="26"/>
      <c r="B72" s="17"/>
      <c r="C72" s="17"/>
      <c r="D72" s="17"/>
      <c r="E72" s="17"/>
      <c r="F72" s="17"/>
    </row>
    <row r="73" spans="1:6" hidden="1" x14ac:dyDescent="0.35">
      <c r="A73" s="26"/>
      <c r="B73" s="17"/>
      <c r="C73" s="17"/>
      <c r="D73" s="17"/>
      <c r="E73" s="17"/>
      <c r="F73" s="17"/>
    </row>
    <row r="74" spans="1:6" hidden="1" x14ac:dyDescent="0.35">
      <c r="A74" s="26"/>
      <c r="B74" s="17"/>
      <c r="C74" s="17"/>
      <c r="D74" s="17"/>
      <c r="E74" s="17"/>
      <c r="F74" s="17"/>
    </row>
    <row r="75" spans="1:6" x14ac:dyDescent="0.35"/>
    <row r="76" spans="1:6" x14ac:dyDescent="0.35"/>
    <row r="77" spans="1:6" x14ac:dyDescent="0.35"/>
    <row r="78" spans="1:6" x14ac:dyDescent="0.35"/>
    <row r="79" spans="1:6" x14ac:dyDescent="0.35"/>
    <row r="80" spans="1:6"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sheetData>
  <sheetProtection formatCells="0" formatRows="0" insertColumns="0" insertRows="0" deleteRows="0"/>
  <mergeCells count="15">
    <mergeCell ref="D36:E36"/>
    <mergeCell ref="A38:E38"/>
    <mergeCell ref="D49:E49"/>
    <mergeCell ref="B7:E7"/>
    <mergeCell ref="A8:E8"/>
    <mergeCell ref="A9:E9"/>
    <mergeCell ref="A10:E10"/>
    <mergeCell ref="D18:E18"/>
    <mergeCell ref="A20:E20"/>
    <mergeCell ref="B6:E6"/>
    <mergeCell ref="A1:E1"/>
    <mergeCell ref="B2:E2"/>
    <mergeCell ref="B3:E3"/>
    <mergeCell ref="B4:F4"/>
    <mergeCell ref="B5:F5"/>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6:A27 A34:A35 A46:A47 A43 A15:A16" xr:uid="{C50F2342-55AA-4046-BC07-16348D81E630}">
      <formula1>$B$4</formula1>
      <formula2>$B$5</formula2>
    </dataValidation>
    <dataValidation allowBlank="1" showInputMessage="1" showErrorMessage="1" prompt="Insert additional rows as needed:_x000a_- 'right click' on a row number (left of screen)_x000a_- select 'Insert' (this will insert a row above it)" sqref="A39 A21 A11" xr:uid="{7BDA6241-DC40-4AE8-B0EC-83C07548257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0:A48 A12:A17 A22:A35" xr:uid="{6C8A9D5C-DA31-4B5B-9A26-D142923883FB}">
      <formula1>$B$4</formula1>
      <formula2>$B$5</formula2>
    </dataValidation>
  </dataValidations>
  <pageMargins left="0.70866141732283472" right="0.70866141732283472" top="0.74803149606299213" bottom="0.74803149606299213" header="0.31496062992125984" footer="0.31496062992125984"/>
  <pageSetup paperSize="9" scale="63"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r:uid="{6BA9F3C3-F86D-49BE-A93C-073FF4E39E31}">
          <x14:formula1>
            <xm:f>'Summary and sign-off'!$A$47</xm:f>
          </x14:formula1>
          <xm:sqref>B47:B48 B40:B43 B12:B17 B22:B32</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105CA027-5BA6-4992-90D7-A34A95265A02}">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AEA8B05-DC0D-44BA-A0A2-B12F1C53AD40}">
          <x14:formula1>
            <xm:f>'Summary and sign-off'!$A$27:$A$28</xm:f>
          </x14:formula1>
          <xm:sqref>B6:E6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d74e8db-9588-4046-9f22-b81f23249a13">DOCS-1267251365-3262</_dlc_DocId>
    <_dlc_DocIdUrl xmlns="bd74e8db-9588-4046-9f22-b81f23249a13">
      <Url>https://mhwcnz.sharepoint.com/sites/board/_layouts/15/DocIdRedir.aspx?ID=DOCS-1267251365-3262</Url>
      <Description>DOCS-1267251365-3262</Description>
    </_dlc_DocIdUrl>
    <FinancialYear xmlns="bb0bd7a6-c265-44d5-b39f-e5b415113992">2021 - 2022</FinancialYear>
    <cc5c092ee17e4228b15983ce58453ee6 xmlns="bd74e8db-9588-4046-9f22-b81f23249a13">
      <Terms xmlns="http://schemas.microsoft.com/office/infopath/2007/PartnerControls"/>
    </cc5c092ee17e4228b15983ce58453ee6>
    <TaxCatchAll xmlns="bd74e8db-9588-4046-9f22-b81f23249a13" xsi:nil="true"/>
    <DocumentType xmlns="bb0bd7a6-c265-44d5-b39f-e5b415113992" xsi:nil="true"/>
    <MaoriData xmlns="bb0bd7a6-c265-44d5-b39f-e5b415113992">No</MaoriData>
    <SharedWithUsers xmlns="bd74e8db-9588-4046-9f22-b81f23249a13">
      <UserInfo>
        <DisplayName>Emily Nixon</DisplayName>
        <AccountId>28</AccountId>
        <AccountType/>
      </UserInfo>
      <UserInfo>
        <DisplayName>Katie Sherriff</DisplayName>
        <AccountId>61</AccountId>
        <AccountType/>
      </UserInfo>
      <UserInfo>
        <DisplayName>Karen Orsborn</DisplayName>
        <AccountId>21</AccountId>
        <AccountType/>
      </UserInfo>
    </SharedWithUsers>
    <Planning_x0020_category xmlns="e9de8acb-463a-4901-ac41-31fd4482d7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_document" ma:contentTypeID="0x010100EC715CFEA79834468078ACA06B4C38E400625C4F6F6601404CA0B1E4330827E5DF" ma:contentTypeVersion="15" ma:contentTypeDescription="MHWC document content type" ma:contentTypeScope="" ma:versionID="d721f274c1ed55462817bea4731e0984">
  <xsd:schema xmlns:xsd="http://www.w3.org/2001/XMLSchema" xmlns:xs="http://www.w3.org/2001/XMLSchema" xmlns:p="http://schemas.microsoft.com/office/2006/metadata/properties" xmlns:ns2="bd74e8db-9588-4046-9f22-b81f23249a13" xmlns:ns3="bb0bd7a6-c265-44d5-b39f-e5b415113992" xmlns:ns4="e9de8acb-463a-4901-ac41-31fd4482d7ff" targetNamespace="http://schemas.microsoft.com/office/2006/metadata/properties" ma:root="true" ma:fieldsID="c860656054d253564a18f0c71dd0f5be" ns2:_="" ns3:_="" ns4:_="">
    <xsd:import namespace="bd74e8db-9588-4046-9f22-b81f23249a13"/>
    <xsd:import namespace="bb0bd7a6-c265-44d5-b39f-e5b415113992"/>
    <xsd:import namespace="e9de8acb-463a-4901-ac41-31fd4482d7ff"/>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3:FinancialYear" minOccurs="0"/>
                <xsd:element ref="ns3:MaoriData" minOccurs="0"/>
                <xsd:element ref="ns2:cc5c092ee17e4228b15983ce58453ee6" minOccurs="0"/>
                <xsd:element ref="ns2:TaxCatchAll" minOccurs="0"/>
                <xsd:element ref="ns2:TaxCatchAllLabel" minOccurs="0"/>
                <xsd:element ref="ns4:MediaServiceMetadata" minOccurs="0"/>
                <xsd:element ref="ns4:MediaServiceFastMetadata" minOccurs="0"/>
                <xsd:element ref="ns4:MediaServiceAutoKeyPoints" minOccurs="0"/>
                <xsd:element ref="ns4:MediaServiceKeyPoints" minOccurs="0"/>
                <xsd:element ref="ns4:Planning_x0020_category" minOccurs="0"/>
                <xsd:element ref="ns2:SharedWithUsers" minOccurs="0"/>
                <xsd:element ref="ns2:SharedWithDetail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74e8db-9588-4046-9f22-b81f23249a1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c5c092ee17e4228b15983ce58453ee6" ma:index="14" nillable="true" ma:taxonomy="true" ma:internalName="cc5c092ee17e4228b15983ce58453ee6" ma:taxonomyFieldName="BusinessFunction" ma:displayName="Business Function" ma:default="" ma:fieldId="{cc5c092e-e17e-4228-b159-83ce58453ee6}" ma:sspId="e2423f7d-70e1-4bc9-b0ec-1093942dc6c6" ma:termSetId="0ae994a8-a483-48d8-8967-c6e1a9f8c5d4"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e6ccef2a-7fbd-4c32-a102-6e8acbabb11f}" ma:internalName="TaxCatchAll" ma:showField="CatchAllData" ma:web="bd74e8db-9588-4046-9f22-b81f23249a13">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e6ccef2a-7fbd-4c32-a102-6e8acbabb11f}" ma:internalName="TaxCatchAllLabel" ma:readOnly="true" ma:showField="CatchAllDataLabel" ma:web="bd74e8db-9588-4046-9f22-b81f23249a13">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0bd7a6-c265-44d5-b39f-e5b415113992" elementFormDefault="qualified">
    <xsd:import namespace="http://schemas.microsoft.com/office/2006/documentManagement/types"/>
    <xsd:import namespace="http://schemas.microsoft.com/office/infopath/2007/PartnerControls"/>
    <xsd:element name="DocumentType" ma:index="11" nillable="true" ma:displayName="Document Type" ma:format="Dropdown" ma:internalName="DocumentType">
      <xsd:simpleType>
        <xsd:restriction base="dms:Choice">
          <xsd:enumeration value="CONTRACT, Variation, Agreement"/>
          <xsd:enumeration value="CORRESPONDENCE"/>
          <xsd:enumeration value="EMPLOYMENT related"/>
          <xsd:enumeration value="FINANCIAL related"/>
          <xsd:enumeration value="KNOWLEDGE article"/>
          <xsd:enumeration value="MEETING related"/>
          <xsd:enumeration value="MEMO, Filenote, Email"/>
          <xsd:enumeration value="MINISTERIAL Request or Question"/>
          <xsd:enumeration value="PRESENTATION"/>
          <xsd:enumeration value="PUBLICATION material"/>
          <xsd:enumeration value="QUESTION, Request, OIA"/>
          <xsd:enumeration value="REPORT, Planning related"/>
          <xsd:enumeration value="RULES, Policy, Law, Procedure"/>
          <xsd:enumeration value="SUBMISSION, Application, Supporting material"/>
          <xsd:enumeration value="TEMPLATE, Checklist or Form"/>
        </xsd:restriction>
      </xsd:simpleType>
    </xsd:element>
    <xsd:element name="FinancialYear" ma:index="12" nillable="true" ma:displayName="Financial Year" ma:default="2021 - 2022" ma:description="organisation financial year" ma:format="Dropdown" ma:internalName="FinancialYear">
      <xsd:simpleType>
        <xsd:restriction base="dms:Choice">
          <xsd:enumeration value="2018 - 2019"/>
          <xsd:enumeration value="2019 - 2020"/>
          <xsd:enumeration value="2020 - 2021"/>
          <xsd:enumeration value="2021 - 2022"/>
          <xsd:enumeration value="2022 - 2023"/>
          <xsd:enumeration value="2023 - 2024"/>
          <xsd:enumeration value="2024 - 2025"/>
          <xsd:enumeration value="2025 - 2026"/>
          <xsd:enumeration value="2026 - 2027"/>
        </xsd:restriction>
      </xsd:simpleType>
    </xsd:element>
    <xsd:element name="MaoriData" ma:index="13" nillable="true" ma:displayName="Māori Data" ma:default="No" ma:description="Is this information covered under Māori data sovereignty" ma:format="Dropdown" ma:hidden="true" ma:internalName="MaoriData" ma:readOnly="fals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e9de8acb-463a-4901-ac41-31fd4482d7ff"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Planning_x0020_category" ma:index="22" nillable="true" ma:displayName="Planning category" ma:internalName="Planning_x0020_category">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 ds:uri="http://purl.org/dc/elements/1.1/"/>
    <ds:schemaRef ds:uri="bd74e8db-9588-4046-9f22-b81f23249a13"/>
    <ds:schemaRef ds:uri="e9de8acb-463a-4901-ac41-31fd4482d7ff"/>
    <ds:schemaRef ds:uri="http://schemas.openxmlformats.org/package/2006/metadata/core-properties"/>
    <ds:schemaRef ds:uri="bb0bd7a6-c265-44d5-b39f-e5b415113992"/>
    <ds:schemaRef ds:uri="http://purl.org/dc/term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A8678DB4-656B-4689-BD1B-CDAFC9F67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74e8db-9588-4046-9f22-b81f23249a13"/>
    <ds:schemaRef ds:uri="bb0bd7a6-c265-44d5-b39f-e5b415113992"/>
    <ds:schemaRef ds:uri="e9de8acb-463a-4901-ac41-31fd4482d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EB55D00-4D87-4E15-9FB4-106FD43F821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Hospitality</vt:lpstr>
      <vt:lpstr>All other expenses</vt:lpstr>
      <vt:lpstr>Gifts and benefits</vt:lpstr>
      <vt:lpstr>Travel</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tina.simcock@mhwc.govt.nz</dc:creator>
  <cp:keywords/>
  <dc:description>Version 7 - for review by SIT - ready 2/10/18</dc:description>
  <cp:lastModifiedBy>Alice Beckford</cp:lastModifiedBy>
  <cp:revision/>
  <dcterms:created xsi:type="dcterms:W3CDTF">2010-10-17T20:59:02Z</dcterms:created>
  <dcterms:modified xsi:type="dcterms:W3CDTF">2023-07-26T00:04:07Z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0x010100EC715CFEA79834468078ACA06B4C38E400625C4F6F6601404CA0B1E4330827E5DF</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88ffd8ef-dcdd-4574-aa05-add7c053bf59</vt:lpwstr>
  </property>
  <property fmtid="{D5CDD505-2E9C-101B-9397-08002B2CF9AE}" pid="10" name="SharedWithUsers">
    <vt:lpwstr>28;#Karen Orsborn;#61;#Henry Hiko</vt:lpwstr>
  </property>
  <property fmtid="{D5CDD505-2E9C-101B-9397-08002B2CF9AE}" pid="11" name="BusinessFunction">
    <vt:lpwstr/>
  </property>
  <property fmtid="{D5CDD505-2E9C-101B-9397-08002B2CF9AE}" pid="12" name="MediaServiceImageTags">
    <vt:lpwstr/>
  </property>
</Properties>
</file>