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24226"/>
  <mc:AlternateContent xmlns:mc="http://schemas.openxmlformats.org/markup-compatibility/2006">
    <mc:Choice Requires="x15">
      <x15ac:absPath xmlns:x15ac="http://schemas.microsoft.com/office/spreadsheetml/2010/11/ac" url="https://mhwcnz-my.sharepoint.com/personal/stephen_blyth_mhwc_govt_nz/Documents/downloads/"/>
    </mc:Choice>
  </mc:AlternateContent>
  <xr:revisionPtr revIDLastSave="5" documentId="8_{BB5575F9-BF19-446E-9F95-CF410D1579F1}" xr6:coauthVersionLast="47" xr6:coauthVersionMax="47" xr10:uidLastSave="{0552C8DC-E1EF-4331-BF64-B2A27B89520D}"/>
  <bookViews>
    <workbookView xWindow="14415" yWindow="-15060" windowWidth="21600" windowHeight="11175"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B31" i="1"/>
  <c r="C36" i="1" s="1"/>
  <c r="D25" i="4"/>
  <c r="C25" i="3"/>
  <c r="C25" i="2"/>
  <c r="C50" i="1"/>
  <c r="C22" i="1"/>
  <c r="E60" i="13" l="1"/>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50" i="1" s="1"/>
  <c r="F56" i="13"/>
  <c r="D36" i="1" s="1"/>
  <c r="F55" i="13"/>
  <c r="D22" i="1" s="1"/>
  <c r="C13" i="13"/>
  <c r="C12" i="13"/>
  <c r="C11" i="13"/>
  <c r="C16" i="13" l="1"/>
  <c r="C17" i="13"/>
  <c r="B5" i="4" l="1"/>
  <c r="B4" i="4"/>
  <c r="B5" i="3"/>
  <c r="B4" i="3"/>
  <c r="B5" i="2"/>
  <c r="B4" i="2"/>
  <c r="B5" i="1"/>
  <c r="B4" i="1"/>
  <c r="C15" i="13" l="1"/>
  <c r="F12" i="13" l="1"/>
  <c r="C25" i="4"/>
  <c r="F11" i="13" s="1"/>
  <c r="F13" i="13" l="1"/>
  <c r="B50" i="1"/>
  <c r="B17" i="13" s="1"/>
  <c r="B36" i="1"/>
  <c r="B16" i="13" s="1"/>
  <c r="B22" i="1"/>
  <c r="B15" i="13" s="1"/>
  <c r="B25" i="3" l="1"/>
  <c r="B13" i="13" s="1"/>
  <c r="B25" i="2"/>
  <c r="B12" i="13" s="1"/>
  <c r="B11" i="13" l="1"/>
  <c r="B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<sst xmlns="http://schemas.openxmlformats.org/spreadsheetml/2006/main" count="281" uniqueCount="212">
  <si>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</si>
  <si>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</si>
  <si>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</si>
  <si>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</si>
  <si>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</si>
  <si>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</si>
  <si>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</si>
  <si>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</si>
  <si>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</si>
  <si>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</si>
  <si>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</si>
  <si>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</si>
  <si>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</si>
  <si>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</si>
  <si>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</si>
  <si>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</si>
  <si>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</si>
  <si>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</si>
  <si>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</si>
  <si>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</si>
  <si>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</si>
  <si>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</si>
  <si>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</si>
  <si>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</si>
  <si>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</si>
  <si>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</si>
  <si>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</si>
  <si>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</si>
  <si>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</si>
  <si>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</si>
  <si>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</si>
  <si>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</si>
  <si>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</si>
  <si>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</si>
  <si>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</si>
  <si>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</si>
  <si>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</si>
  <si>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</si>
  <si>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</si>
  <si>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</si>
  <si>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</si>
  <si>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</si>
  <si>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</si>
  <si>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</si>
  <si>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</si>
  <si>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</si>
  <si>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</si>
  <si>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</si>
  <si>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</si>
  <si>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</si>
  <si>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</si>
  <si>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</si>
  <si>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</si>
  <si>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</si>
  <si>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</si>
  <si>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</si>
  <si>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</si>
  <si>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</si>
  <si>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</si>
  <si>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</si>
  <si>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</si>
  <si>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</si>
  <si>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</si>
  <si>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</si>
  <si>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</si>
  <si>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</si>
  <si>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</si>
  <si>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</si>
  <si>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</si>
  <si>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</si>
  <si>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</si>
  <si>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</si>
  <si>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</si>
  <si>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</si>
  <si>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</si>
  <si>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</si>
  <si>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</si>
  <si>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</si>
  <si>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</si>
  <si>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</si>
  <si>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</si>
  <si>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</si>
  <si>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</si>
  <si>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</si>
  <si>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</si>
  <si>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</si>
  <si>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</si>
  <si>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</si>
  <si>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</si>
  <si>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</si>
  <si>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</si>
  <si>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</si>
  <si>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</si>
  <si>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</si>
  <si>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</si>
  <si>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</si>
  <si>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</si>
  <si>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</si>
  <si>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</si>
  <si>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</si>
  <si>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</si>
  <si>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</si>
  <si>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</si>
  <si>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</si>
  <si>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</si>
  <si>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</si>
  <si>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</si>
  <si>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</si>
  <si>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</si>
  <si>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</si>
  <si>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</si>
  <si>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</si>
  <si>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</si>
  <si>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</si>
  <si>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</si>
  <si>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</si>
  <si>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</si>
  <si>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</si>
  <si>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</si>
  <si>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</si>
  <si>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</si>
  <si>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</si>
  <si>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</si>
  <si>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</si>
  <si>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</si>
  <si>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</si>
  <si>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</si>
  <si>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</si>
  <si>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</si>
  <si>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</si>
  <si>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</si>
  <si>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</si>
  <si>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</si>
  <si>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</si>
  <si>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</si>
  <si>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</si>
  <si>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</si>
  <si>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</si>
  <si>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</si>
  <si>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</si>
  <si>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</si>
  <si>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</si>
  <si>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</si>
  <si>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</si>
  <si>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</si>
  <si>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</si>
  <si>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</si>
  <si>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</si>
  <si>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</si>
  <si>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</si>
  <si>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</si>
  <si>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</si>
  <si>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</si>
  <si>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</si>
  <si>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</si>
  <si>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</si>
  <si>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</si>
  <si>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</si>
  <si>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</si>
  <si>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</si>
  <si>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</si>
  <si>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</si>
  <si>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</si>
  <si>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</si>
  <si>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</si>
  <si>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</si>
  <si>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</si>
  <si>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</si>
  <si>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 xml:space="preserve">Stuart Allan </t>
  </si>
  <si>
    <t>Flights ($675.46), Taxis ($180.58)</t>
  </si>
  <si>
    <t xml:space="preserve">Auckland </t>
  </si>
  <si>
    <t>30 - 31 July 2025</t>
  </si>
  <si>
    <t>Addiction leadership hui and stakeholder hui</t>
  </si>
  <si>
    <t>Flights ($257.35), Rental Car ($85.00), Parking ($40.00)</t>
  </si>
  <si>
    <t>Auckland</t>
  </si>
  <si>
    <t>Flights ($529.84), Taxi ($120.73), Parking ($46.00)</t>
  </si>
  <si>
    <t>Stakeholder visits - Auckland</t>
  </si>
  <si>
    <t>Taxi</t>
  </si>
  <si>
    <t xml:space="preserve">Wellington </t>
  </si>
  <si>
    <t>Flights ($419.35), Taxis ($91.34), Parking ($50.43)</t>
  </si>
  <si>
    <t>ACHSM membership</t>
  </si>
  <si>
    <t>Conference fees - ACHSM &amp; RACMS one day conference 13/03/2026</t>
  </si>
  <si>
    <t>Conference fees</t>
  </si>
  <si>
    <t>Conference</t>
  </si>
  <si>
    <t>Professional Development</t>
  </si>
  <si>
    <t>Wellington</t>
  </si>
  <si>
    <t>Online</t>
  </si>
  <si>
    <t>Nil</t>
  </si>
  <si>
    <t xml:space="preserve">All work-related hospitality expenses provided by the secretary or chief executive to people external to Public Service agencies and statutory Crown entities. </t>
  </si>
  <si>
    <t>Ottawa, Canada</t>
  </si>
  <si>
    <t>Conference Auckland - Hauora Hinengaro TheMHS 25 - co-host, Joint Commissioners meetings</t>
  </si>
  <si>
    <t>ACHSM and RACMA conference - Auckland</t>
  </si>
  <si>
    <t>Travel - Te Whatu Ora for in-person hui - round trip</t>
  </si>
  <si>
    <t>Continuum Consulting Group</t>
  </si>
  <si>
    <t>Ottawa, Canada GLE match</t>
  </si>
  <si>
    <t>Flights ($6,257.64), Taxis ($261.51), Accommodation ($2,908.35), Meals ($274.44)</t>
  </si>
  <si>
    <t>Stakeholder visit - Auckland</t>
  </si>
  <si>
    <t>Flights ($318.68), Accommodation ($206.74)</t>
  </si>
  <si>
    <t>Stakeholder and Auckland-based staff visit</t>
  </si>
  <si>
    <t>Flights ($164.48), Taxi ($236.68), Accommodation ($887.05), Meals ($285.00)</t>
  </si>
  <si>
    <t>Mihi Whakatau for stakeholder - Auckland</t>
  </si>
  <si>
    <t>Flights ($342.23), Taxi ($218.99) Accommodation ($408)</t>
  </si>
  <si>
    <t xml:space="preserve">Board meeting - Rydges airport </t>
  </si>
  <si>
    <t xml:space="preserve">Roundtable discussion with Lord Victor Adebowale </t>
  </si>
  <si>
    <t>29/05/2026 - 08/06/2026</t>
  </si>
  <si>
    <t>Institute of Directors membership fees</t>
  </si>
  <si>
    <t xml:space="preserve">Platform leadership day - fees for attedance </t>
  </si>
  <si>
    <t>Mental Health and Wellbeing Commission</t>
  </si>
  <si>
    <t>Karen Orsborn</t>
  </si>
  <si>
    <t>12 - 13 March 2026</t>
  </si>
  <si>
    <t>3 - 8 November 25</t>
  </si>
  <si>
    <t>Membership fees (annual)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</si>
</sst>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5">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3" fillId="3" borderId="0" xfId="0" applyFont="1" applyFill="1" applyAlignment="1">
      <alignment horizontal="center" vertical="center" wrapText="1"/>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167" fontId="15" fillId="10" borderId="3" xfId="0" applyNumberFormat="1" applyFont="1" applyFill="1" applyBorder="1" applyAlignment="1" applyProtection="1">
      <alignment horizontal="right" vertical="center"/>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8" zoomScale="69" zoomScaleNormal="70" workbookViewId="0">
      <selection activeCell="B14" sqref="B14"/>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30" customFormat="1" ht="23.25" customHeight="1" x14ac:dyDescent="0.3">
      <c r="A2" s="132" t="s">
        <v>1</v>
      </c>
      <c r="B2" s="129"/>
    </row>
    <row r="3" spans="1:2" ht="33" customHeight="1" x14ac:dyDescent="0.3">
      <c r="A3" s="131" t="s">
        <v>2</v>
      </c>
    </row>
    <row r="4" spans="1:2" ht="23.25" customHeight="1" x14ac:dyDescent="0.3">
      <c r="A4" s="126" t="s">
        <v>3</v>
      </c>
    </row>
    <row r="5" spans="1:2" ht="23.25" customHeight="1" x14ac:dyDescent="0.3">
      <c r="A5" s="42" t="s">
        <v>4</v>
      </c>
    </row>
    <row r="6" spans="1:2" ht="17.25" customHeight="1" x14ac:dyDescent="0.3">
      <c r="A6" s="43" t="s">
        <v>5</v>
      </c>
    </row>
    <row r="7" spans="1:2" ht="17.25" customHeight="1" x14ac:dyDescent="0.3">
      <c r="A7" s="43" t="s">
        <v>6</v>
      </c>
    </row>
    <row r="8" spans="1:2" ht="23.25" customHeight="1" x14ac:dyDescent="0.25">
      <c r="A8" s="42" t="s">
        <v>7</v>
      </c>
      <c r="B8" s="68" t="s">
        <v>8</v>
      </c>
    </row>
    <row r="9" spans="1:2" ht="17.25" customHeight="1" x14ac:dyDescent="0.3">
      <c r="A9" s="44" t="s">
        <v>9</v>
      </c>
    </row>
    <row r="10" spans="1:2" ht="17.25" customHeight="1" x14ac:dyDescent="0.3">
      <c r="A10" s="43" t="s">
        <v>10</v>
      </c>
    </row>
    <row r="11" spans="1:2" ht="17.25" customHeight="1" x14ac:dyDescent="0.3">
      <c r="A11" s="43" t="s">
        <v>11</v>
      </c>
    </row>
    <row r="12" spans="1:2" ht="17.25" customHeight="1" x14ac:dyDescent="0.3">
      <c r="A12" s="45" t="s">
        <v>12</v>
      </c>
    </row>
    <row r="13" spans="1:2" ht="17.25" customHeight="1" x14ac:dyDescent="0.3">
      <c r="A13" s="43" t="s">
        <v>13</v>
      </c>
    </row>
    <row r="14" spans="1:2" ht="23.25" customHeight="1" x14ac:dyDescent="0.3">
      <c r="A14" s="42" t="s">
        <v>14</v>
      </c>
    </row>
    <row r="15" spans="1:2" ht="17.25" customHeight="1" x14ac:dyDescent="0.3">
      <c r="A15" s="45" t="s">
        <v>15</v>
      </c>
    </row>
    <row r="16" spans="1:2" ht="17.25" customHeight="1" x14ac:dyDescent="0.3">
      <c r="A16" s="45" t="s">
        <v>16</v>
      </c>
    </row>
    <row r="17" spans="1:1" ht="17.25" customHeight="1" x14ac:dyDescent="0.3">
      <c r="A17" s="64" t="s">
        <v>17</v>
      </c>
    </row>
    <row r="18" spans="1:1" ht="23.25" customHeight="1" x14ac:dyDescent="0.3">
      <c r="A18" s="42" t="s">
        <v>18</v>
      </c>
    </row>
    <row r="19" spans="1:1" ht="17.25" customHeight="1" x14ac:dyDescent="0.3">
      <c r="A19" s="46" t="s">
        <v>19</v>
      </c>
    </row>
    <row r="20" spans="1:1" ht="23.25" customHeight="1" x14ac:dyDescent="0.3">
      <c r="A20" s="42" t="s">
        <v>20</v>
      </c>
    </row>
    <row r="21" spans="1:1" ht="17.25" customHeight="1" x14ac:dyDescent="0.3">
      <c r="A21" s="47" t="s">
        <v>21</v>
      </c>
    </row>
    <row r="22" spans="1:1" ht="32.25" customHeight="1" x14ac:dyDescent="0.3">
      <c r="A22" s="45" t="s">
        <v>22</v>
      </c>
    </row>
    <row r="23" spans="1:1" ht="17.25" customHeight="1" x14ac:dyDescent="0.3">
      <c r="A23" s="47" t="s">
        <v>23</v>
      </c>
    </row>
    <row r="24" spans="1:1" ht="32.25" customHeight="1" x14ac:dyDescent="0.3">
      <c r="A24" s="45" t="s">
        <v>24</v>
      </c>
    </row>
    <row r="25" spans="1:1" ht="17.25" customHeight="1" x14ac:dyDescent="0.3">
      <c r="A25" s="47" t="s">
        <v>25</v>
      </c>
    </row>
    <row r="26" spans="1:1" ht="17.25" customHeight="1" x14ac:dyDescent="0.3">
      <c r="A26" s="45" t="s">
        <v>188</v>
      </c>
    </row>
    <row r="27" spans="1:1" ht="17.25" customHeight="1" x14ac:dyDescent="0.3">
      <c r="A27" s="47" t="s">
        <v>26</v>
      </c>
    </row>
    <row r="28" spans="1:1" ht="32.25" customHeight="1" x14ac:dyDescent="0.3">
      <c r="A28" s="45" t="s">
        <v>27</v>
      </c>
    </row>
    <row r="29" spans="1:1" ht="32.25" customHeight="1" x14ac:dyDescent="0.3">
      <c r="A29" s="44" t="s">
        <v>28</v>
      </c>
    </row>
    <row r="30" spans="1:1" ht="17.25" customHeight="1" x14ac:dyDescent="0.3">
      <c r="A30" s="47" t="s">
        <v>29</v>
      </c>
    </row>
    <row r="31" spans="1:1" ht="32.25" customHeight="1" x14ac:dyDescent="0.3">
      <c r="A31" s="45" t="s">
        <v>30</v>
      </c>
    </row>
    <row r="32" spans="1:1" ht="32.25" customHeight="1" x14ac:dyDescent="0.3">
      <c r="A32" s="45" t="s">
        <v>31</v>
      </c>
    </row>
    <row r="33" spans="1:1" ht="32.25" customHeight="1" x14ac:dyDescent="0.3">
      <c r="A33" s="45" t="s">
        <v>32</v>
      </c>
    </row>
    <row r="34" spans="1:1" ht="22.5" customHeight="1" x14ac:dyDescent="0.3">
      <c r="A34" s="42" t="s">
        <v>33</v>
      </c>
    </row>
    <row r="35" spans="1:1" ht="17.25" customHeight="1" x14ac:dyDescent="0.3">
      <c r="A35" s="48" t="s">
        <v>34</v>
      </c>
    </row>
    <row r="36" spans="1:1" ht="17.25" customHeight="1" x14ac:dyDescent="0.3">
      <c r="A36" s="48" t="s">
        <v>35</v>
      </c>
    </row>
    <row r="37" spans="1:1" ht="17.25" customHeight="1" x14ac:dyDescent="0.3">
      <c r="A37" s="46" t="s">
        <v>36</v>
      </c>
    </row>
    <row r="38" spans="1:1" ht="32.25" customHeight="1" x14ac:dyDescent="0.3">
      <c r="A38" s="46" t="s">
        <v>37</v>
      </c>
    </row>
    <row r="39" spans="1:1" ht="32.25" customHeight="1" x14ac:dyDescent="0.3">
      <c r="A39" s="46" t="s">
        <v>38</v>
      </c>
    </row>
    <row r="40" spans="1:1" ht="17.25" customHeight="1" x14ac:dyDescent="0.3">
      <c r="A40" s="49" t="s">
        <v>39</v>
      </c>
    </row>
    <row r="41" spans="1:1" ht="32.25" customHeight="1" x14ac:dyDescent="0.3">
      <c r="A41" s="45" t="s">
        <v>40</v>
      </c>
    </row>
    <row r="42" spans="1:1" ht="32.25" customHeight="1" x14ac:dyDescent="0.3">
      <c r="A42" s="45" t="s">
        <v>41</v>
      </c>
    </row>
    <row r="43" spans="1:1" ht="32.25" customHeight="1" x14ac:dyDescent="0.3">
      <c r="A43" s="46" t="s">
        <v>42</v>
      </c>
    </row>
    <row r="44" spans="1:1" ht="17.25" customHeight="1" x14ac:dyDescent="0.3">
      <c r="A44" s="46" t="s">
        <v>43</v>
      </c>
    </row>
    <row r="45" spans="1:1" x14ac:dyDescent="0.3">
      <c r="A45" s="46" t="s">
        <v>44</v>
      </c>
    </row>
    <row r="46" spans="1:1" ht="22.5" customHeight="1" x14ac:dyDescent="0.3">
      <c r="A46" s="42" t="s">
        <v>45</v>
      </c>
    </row>
    <row r="47" spans="1:1" ht="17.25" customHeight="1" x14ac:dyDescent="0.3">
      <c r="A47" s="50" t="s">
        <v>46</v>
      </c>
    </row>
    <row r="48" spans="1:1" ht="17.25" customHeight="1" x14ac:dyDescent="0.3">
      <c r="A48" s="64" t="s">
        <v>47</v>
      </c>
    </row>
    <row r="49" spans="1:1" ht="17.25" customHeight="1" x14ac:dyDescent="0.3">
      <c r="A49" s="127"/>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6" sqref="B6:F6"/>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7" t="s">
        <v>48</v>
      </c>
      <c r="B1" s="137"/>
      <c r="C1" s="137"/>
      <c r="D1" s="137"/>
      <c r="E1" s="137"/>
      <c r="F1" s="137"/>
      <c r="G1" s="17"/>
      <c r="H1" s="17"/>
      <c r="I1" s="17"/>
      <c r="J1" s="17"/>
      <c r="K1" s="17"/>
    </row>
    <row r="2" spans="1:11" ht="21" customHeight="1" x14ac:dyDescent="0.25">
      <c r="A2" s="3" t="s">
        <v>49</v>
      </c>
      <c r="B2" s="138" t="s">
        <v>207</v>
      </c>
      <c r="C2" s="138"/>
      <c r="D2" s="138"/>
      <c r="E2" s="138"/>
      <c r="F2" s="138"/>
      <c r="G2" s="17"/>
      <c r="H2" s="17"/>
      <c r="I2" s="17"/>
      <c r="J2" s="17"/>
      <c r="K2" s="17"/>
    </row>
    <row r="3" spans="1:11" ht="15.5" x14ac:dyDescent="0.25">
      <c r="A3" s="3" t="s">
        <v>50</v>
      </c>
      <c r="B3" s="138" t="s">
        <v>208</v>
      </c>
      <c r="C3" s="138"/>
      <c r="D3" s="138"/>
      <c r="E3" s="138"/>
      <c r="F3" s="138"/>
      <c r="G3" s="17"/>
      <c r="H3" s="17"/>
      <c r="I3" s="17"/>
      <c r="J3" s="17"/>
      <c r="K3" s="17"/>
    </row>
    <row r="4" spans="1:11" ht="21" customHeight="1" x14ac:dyDescent="0.25">
      <c r="A4" s="3" t="s">
        <v>51</v>
      </c>
      <c r="B4" s="139">
        <v>45839</v>
      </c>
      <c r="C4" s="139"/>
      <c r="D4" s="139"/>
      <c r="E4" s="139"/>
      <c r="F4" s="139"/>
      <c r="G4" s="17"/>
      <c r="H4" s="17"/>
      <c r="I4" s="17"/>
      <c r="J4" s="17"/>
      <c r="K4" s="17"/>
    </row>
    <row r="5" spans="1:11" ht="21" customHeight="1" x14ac:dyDescent="0.25">
      <c r="A5" s="3" t="s">
        <v>52</v>
      </c>
      <c r="B5" s="139">
        <v>46203</v>
      </c>
      <c r="C5" s="139"/>
      <c r="D5" s="139"/>
      <c r="E5" s="139"/>
      <c r="F5" s="139"/>
      <c r="G5" s="17"/>
      <c r="H5" s="17"/>
      <c r="I5" s="17"/>
      <c r="J5" s="17"/>
      <c r="K5" s="17"/>
    </row>
    <row r="6" spans="1:11" ht="21" customHeight="1" x14ac:dyDescent="0.25">
      <c r="A6" s="3" t="s">
        <v>53</v>
      </c>
      <c r="B6" s="136" t="str">
        <f>IF(AND(Travel!B7&lt;&gt;A30,Hospitality!B7&lt;&gt;A30,'All other expenses'!B7&lt;&gt;A30,'Gifts and benefits'!B7&lt;&gt;A30),A31,IF(AND(Travel!B7=A30,Hospitality!B7=A30,'All other expenses'!B7=A30,'Gifts and benefits'!B7=A30),A33,A32))</f>
        <v>Data and totals checked on all sheets</v>
      </c>
      <c r="C6" s="136"/>
      <c r="D6" s="136"/>
      <c r="E6" s="136"/>
      <c r="F6" s="136"/>
      <c r="G6" s="23"/>
      <c r="H6" s="17"/>
      <c r="I6" s="17"/>
      <c r="J6" s="17"/>
      <c r="K6" s="17"/>
    </row>
    <row r="7" spans="1:11" ht="31" x14ac:dyDescent="0.25">
      <c r="A7" s="3" t="s">
        <v>54</v>
      </c>
      <c r="B7" s="135" t="s">
        <v>87</v>
      </c>
      <c r="C7" s="135"/>
      <c r="D7" s="135"/>
      <c r="E7" s="135"/>
      <c r="F7" s="135"/>
      <c r="G7" s="23"/>
      <c r="H7" s="17"/>
      <c r="I7" s="17"/>
      <c r="J7" s="17"/>
      <c r="K7" s="17"/>
    </row>
    <row r="8" spans="1:11" ht="25.5" customHeight="1" x14ac:dyDescent="0.25">
      <c r="A8" s="3" t="s">
        <v>56</v>
      </c>
      <c r="B8" s="135" t="s">
        <v>168</v>
      </c>
      <c r="C8" s="135"/>
      <c r="D8" s="135"/>
      <c r="E8" s="135"/>
      <c r="F8" s="135"/>
      <c r="G8" s="23"/>
      <c r="H8" s="17"/>
      <c r="I8" s="17"/>
      <c r="J8" s="17"/>
      <c r="K8" s="17"/>
    </row>
    <row r="9" spans="1:11" ht="66.75" customHeight="1" x14ac:dyDescent="0.25">
      <c r="A9" s="134" t="s">
        <v>58</v>
      </c>
      <c r="B9" s="134"/>
      <c r="C9" s="134"/>
      <c r="D9" s="134"/>
      <c r="E9" s="134"/>
      <c r="F9" s="134"/>
      <c r="G9" s="23"/>
      <c r="H9" s="17"/>
      <c r="I9" s="17"/>
      <c r="J9" s="17"/>
      <c r="K9" s="17"/>
    </row>
    <row r="10" spans="1:11" s="92" customFormat="1" ht="36" customHeight="1" x14ac:dyDescent="0.3">
      <c r="A10" s="86" t="s">
        <v>59</v>
      </c>
      <c r="B10" s="87" t="s">
        <v>60</v>
      </c>
      <c r="C10" s="87" t="s">
        <v>61</v>
      </c>
      <c r="D10" s="88"/>
      <c r="E10" s="89" t="s">
        <v>29</v>
      </c>
      <c r="F10" s="90" t="s">
        <v>62</v>
      </c>
      <c r="G10" s="91"/>
      <c r="H10" s="91"/>
      <c r="I10" s="91"/>
      <c r="J10" s="91"/>
      <c r="K10" s="91"/>
    </row>
    <row r="11" spans="1:11" ht="27.75" customHeight="1" x14ac:dyDescent="0.35">
      <c r="A11" s="8" t="s">
        <v>63</v>
      </c>
      <c r="B11" s="58">
        <f>B15+B16+B17</f>
        <v>15357.900000000001</v>
      </c>
      <c r="C11" s="65" t="str">
        <f>IF(Travel!B6="",A34,Travel!B6)</f>
        <v>Figures exclude GST</v>
      </c>
      <c r="D11" s="6"/>
      <c r="E11" s="8" t="s">
        <v>64</v>
      </c>
      <c r="F11" s="33">
        <f>'Gifts and benefits'!C25</f>
        <v>0</v>
      </c>
      <c r="G11" s="29"/>
      <c r="H11" s="29"/>
      <c r="I11" s="29"/>
      <c r="J11" s="29"/>
      <c r="K11" s="29"/>
    </row>
    <row r="12" spans="1:11" ht="27.75" customHeight="1" x14ac:dyDescent="0.35">
      <c r="A12" s="8" t="s">
        <v>25</v>
      </c>
      <c r="B12" s="58">
        <f>Hospitality!B25</f>
        <v>0</v>
      </c>
      <c r="C12" s="65" t="str">
        <f>IF(Hospitality!B6="",A34,Hospitality!B6)</f>
        <v>Not yet indicated</v>
      </c>
      <c r="D12" s="6"/>
      <c r="E12" s="8" t="s">
        <v>65</v>
      </c>
      <c r="F12" s="33">
        <f>'Gifts and benefits'!C26</f>
        <v>0</v>
      </c>
      <c r="G12" s="29"/>
      <c r="H12" s="29"/>
      <c r="I12" s="29"/>
      <c r="J12" s="29"/>
      <c r="K12" s="29"/>
    </row>
    <row r="13" spans="1:11" ht="27.75" customHeight="1" x14ac:dyDescent="0.25">
      <c r="A13" s="8" t="s">
        <v>66</v>
      </c>
      <c r="B13" s="58">
        <f>'All other expenses'!B25</f>
        <v>2373.5299999999997</v>
      </c>
      <c r="C13" s="65" t="str">
        <f>IF('All other expenses'!B6="",A34,'All other expenses'!B6)</f>
        <v>Figures exclude GST</v>
      </c>
      <c r="D13" s="6"/>
      <c r="E13" s="8" t="s">
        <v>67</v>
      </c>
      <c r="F13" s="33">
        <f>'Gifts and benefits'!C27</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68</v>
      </c>
      <c r="B15" s="60">
        <f>Travel!B22</f>
        <v>9701.94</v>
      </c>
      <c r="C15" s="67" t="str">
        <f>C11</f>
        <v>Figures exclude GST</v>
      </c>
      <c r="D15" s="6"/>
      <c r="E15" s="6"/>
      <c r="F15" s="35"/>
      <c r="G15" s="17"/>
      <c r="H15" s="17"/>
      <c r="I15" s="17"/>
      <c r="J15" s="17"/>
      <c r="K15" s="17"/>
    </row>
    <row r="16" spans="1:11" ht="27.75" customHeight="1" x14ac:dyDescent="0.25">
      <c r="A16" s="9" t="s">
        <v>69</v>
      </c>
      <c r="B16" s="60">
        <f>Travel!B36</f>
        <v>5563.93</v>
      </c>
      <c r="C16" s="67" t="str">
        <f>C11</f>
        <v>Figures exclude GST</v>
      </c>
      <c r="D16" s="36"/>
      <c r="E16" s="6"/>
      <c r="F16" s="37"/>
      <c r="G16" s="17"/>
      <c r="H16" s="17"/>
      <c r="I16" s="17"/>
      <c r="J16" s="17"/>
      <c r="K16" s="17"/>
    </row>
    <row r="17" spans="1:11" ht="27.75" customHeight="1" x14ac:dyDescent="0.25">
      <c r="A17" s="9" t="s">
        <v>70</v>
      </c>
      <c r="B17" s="60">
        <f>Travel!B50</f>
        <v>92.03</v>
      </c>
      <c r="C17" s="67"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71</v>
      </c>
      <c r="B19" s="19"/>
      <c r="C19" s="17"/>
      <c r="D19" s="17"/>
      <c r="E19" s="17"/>
      <c r="F19" s="17"/>
      <c r="G19" s="17"/>
      <c r="H19" s="17"/>
      <c r="I19" s="17"/>
      <c r="J19" s="17"/>
      <c r="K19" s="17"/>
    </row>
    <row r="20" spans="1:11" x14ac:dyDescent="0.25">
      <c r="A20" s="20" t="s">
        <v>72</v>
      </c>
      <c r="D20" s="17"/>
      <c r="E20" s="17"/>
      <c r="F20" s="17"/>
      <c r="G20" s="17"/>
      <c r="H20" s="17"/>
      <c r="I20" s="17"/>
      <c r="J20" s="17"/>
      <c r="K20" s="17"/>
    </row>
    <row r="21" spans="1:11" ht="12.65" customHeight="1" x14ac:dyDescent="0.25">
      <c r="A21" s="20" t="s">
        <v>73</v>
      </c>
      <c r="D21" s="17"/>
      <c r="E21" s="17"/>
      <c r="F21" s="17"/>
      <c r="G21" s="17"/>
      <c r="H21" s="17"/>
      <c r="I21" s="17"/>
      <c r="J21" s="17"/>
      <c r="K21" s="17"/>
    </row>
    <row r="22" spans="1:11" ht="12.65" customHeight="1" x14ac:dyDescent="0.25">
      <c r="A22" s="20" t="s">
        <v>74</v>
      </c>
      <c r="D22" s="17"/>
      <c r="E22" s="17"/>
      <c r="F22" s="17"/>
      <c r="G22" s="17"/>
      <c r="H22" s="17"/>
      <c r="I22" s="17"/>
      <c r="J22" s="17"/>
      <c r="K22" s="17"/>
    </row>
    <row r="23" spans="1:11" ht="12.65" customHeight="1" x14ac:dyDescent="0.25">
      <c r="A23" s="20" t="s">
        <v>75</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76</v>
      </c>
      <c r="B25" s="13"/>
      <c r="C25" s="13"/>
      <c r="D25" s="13"/>
      <c r="E25" s="13"/>
      <c r="F25" s="13"/>
      <c r="G25" s="17"/>
      <c r="H25" s="17"/>
      <c r="I25" s="17"/>
      <c r="J25" s="17"/>
      <c r="K25" s="17"/>
    </row>
    <row r="26" spans="1:11" ht="12.75" hidden="1" customHeight="1" x14ac:dyDescent="0.25">
      <c r="A26" s="11" t="s">
        <v>77</v>
      </c>
      <c r="B26" s="4"/>
      <c r="C26" s="4"/>
      <c r="D26" s="11"/>
      <c r="E26" s="11"/>
      <c r="F26" s="11"/>
      <c r="G26" s="17"/>
      <c r="H26" s="17"/>
      <c r="I26" s="17"/>
      <c r="J26" s="17"/>
      <c r="K26" s="17"/>
    </row>
    <row r="27" spans="1:11" hidden="1" x14ac:dyDescent="0.25">
      <c r="A27" s="10" t="s">
        <v>78</v>
      </c>
      <c r="B27" s="10"/>
      <c r="C27" s="10"/>
      <c r="D27" s="10"/>
      <c r="E27" s="10"/>
      <c r="F27" s="10"/>
      <c r="G27" s="17"/>
      <c r="H27" s="17"/>
      <c r="I27" s="17"/>
      <c r="J27" s="17"/>
      <c r="K27" s="17"/>
    </row>
    <row r="28" spans="1:11" hidden="1" x14ac:dyDescent="0.25">
      <c r="A28" s="10" t="s">
        <v>79</v>
      </c>
      <c r="B28" s="10"/>
      <c r="C28" s="10"/>
      <c r="D28" s="10"/>
      <c r="E28" s="10"/>
      <c r="F28" s="10"/>
      <c r="G28" s="17"/>
      <c r="H28" s="17"/>
      <c r="I28" s="17"/>
      <c r="J28" s="17"/>
      <c r="K28" s="17"/>
    </row>
    <row r="29" spans="1:11" hidden="1" x14ac:dyDescent="0.25">
      <c r="A29" s="11" t="s">
        <v>80</v>
      </c>
      <c r="B29" s="11"/>
      <c r="C29" s="11"/>
      <c r="D29" s="11"/>
      <c r="E29" s="11"/>
      <c r="F29" s="11"/>
      <c r="G29" s="17"/>
      <c r="H29" s="17"/>
      <c r="I29" s="17"/>
      <c r="J29" s="17"/>
      <c r="K29" s="17"/>
    </row>
    <row r="30" spans="1:11" hidden="1" x14ac:dyDescent="0.25">
      <c r="A30" s="11" t="s">
        <v>81</v>
      </c>
      <c r="B30" s="11"/>
      <c r="C30" s="11"/>
      <c r="D30" s="11"/>
      <c r="E30" s="11"/>
      <c r="F30" s="11"/>
      <c r="G30" s="17"/>
      <c r="H30" s="17"/>
      <c r="I30" s="17"/>
      <c r="J30" s="17"/>
      <c r="K30" s="17"/>
    </row>
    <row r="31" spans="1:11" hidden="1" x14ac:dyDescent="0.25">
      <c r="A31" s="10" t="s">
        <v>82</v>
      </c>
      <c r="B31" s="10"/>
      <c r="C31" s="10"/>
      <c r="D31" s="10"/>
      <c r="E31" s="10"/>
      <c r="F31" s="10"/>
      <c r="G31" s="17"/>
      <c r="H31" s="17"/>
      <c r="I31" s="17"/>
      <c r="J31" s="17"/>
      <c r="K31" s="17"/>
    </row>
    <row r="32" spans="1:11" hidden="1" x14ac:dyDescent="0.25">
      <c r="A32" s="10" t="s">
        <v>83</v>
      </c>
      <c r="B32" s="10"/>
      <c r="C32" s="10"/>
      <c r="D32" s="10"/>
      <c r="E32" s="10"/>
      <c r="F32" s="10"/>
      <c r="G32" s="17"/>
      <c r="H32" s="17"/>
      <c r="I32" s="17"/>
      <c r="J32" s="17"/>
      <c r="K32" s="17"/>
    </row>
    <row r="33" spans="1:11" hidden="1" x14ac:dyDescent="0.25">
      <c r="A33" s="10" t="s">
        <v>84</v>
      </c>
      <c r="B33" s="10"/>
      <c r="C33" s="10"/>
      <c r="D33" s="10"/>
      <c r="E33" s="10"/>
      <c r="F33" s="10"/>
      <c r="G33" s="17"/>
      <c r="H33" s="17"/>
      <c r="I33" s="17"/>
      <c r="J33" s="17"/>
      <c r="K33" s="17"/>
    </row>
    <row r="34" spans="1:11" hidden="1" x14ac:dyDescent="0.25">
      <c r="A34" s="11" t="s">
        <v>85</v>
      </c>
      <c r="B34" s="11"/>
      <c r="C34" s="11"/>
      <c r="D34" s="11"/>
      <c r="E34" s="11"/>
      <c r="F34" s="11"/>
      <c r="G34" s="17"/>
      <c r="H34" s="17"/>
      <c r="I34" s="17"/>
      <c r="J34" s="17"/>
      <c r="K34" s="17"/>
    </row>
    <row r="35" spans="1:11" hidden="1" x14ac:dyDescent="0.25">
      <c r="A35" s="11" t="s">
        <v>86</v>
      </c>
      <c r="B35" s="11"/>
      <c r="C35" s="11"/>
      <c r="D35" s="11"/>
      <c r="E35" s="11"/>
      <c r="F35" s="11"/>
      <c r="G35" s="17"/>
      <c r="H35" s="17"/>
      <c r="I35" s="17"/>
      <c r="J35" s="17"/>
      <c r="K35" s="17"/>
    </row>
    <row r="36" spans="1:11" hidden="1" x14ac:dyDescent="0.25">
      <c r="A36" s="10" t="s">
        <v>55</v>
      </c>
      <c r="B36" s="62"/>
      <c r="C36" s="62"/>
      <c r="D36" s="62"/>
      <c r="E36" s="62"/>
      <c r="F36" s="62"/>
      <c r="G36" s="17"/>
      <c r="H36" s="17"/>
      <c r="I36" s="17"/>
      <c r="J36" s="17"/>
      <c r="K36" s="17"/>
    </row>
    <row r="37" spans="1:11" hidden="1" x14ac:dyDescent="0.25">
      <c r="A37" s="10" t="s">
        <v>87</v>
      </c>
      <c r="B37" s="62"/>
      <c r="C37" s="62"/>
      <c r="D37" s="62"/>
      <c r="E37" s="62"/>
      <c r="F37" s="62"/>
      <c r="G37" s="17"/>
      <c r="H37" s="17"/>
      <c r="I37" s="17"/>
      <c r="J37" s="17"/>
      <c r="K37" s="17"/>
    </row>
    <row r="38" spans="1:11" hidden="1" x14ac:dyDescent="0.25">
      <c r="A38" s="10" t="s">
        <v>57</v>
      </c>
      <c r="B38" s="62"/>
      <c r="C38" s="62"/>
      <c r="D38" s="62"/>
      <c r="E38" s="62"/>
      <c r="F38" s="62"/>
      <c r="G38" s="17"/>
      <c r="H38" s="17"/>
      <c r="I38" s="17"/>
      <c r="J38" s="17"/>
      <c r="K38" s="17"/>
    </row>
    <row r="39" spans="1:11" hidden="1" x14ac:dyDescent="0.25">
      <c r="A39" s="11" t="s">
        <v>88</v>
      </c>
      <c r="B39" s="4"/>
      <c r="C39" s="4"/>
      <c r="D39" s="4"/>
      <c r="E39" s="4"/>
      <c r="F39" s="4"/>
      <c r="G39" s="17"/>
      <c r="H39" s="17"/>
      <c r="I39" s="17"/>
      <c r="J39" s="17"/>
      <c r="K39" s="17"/>
    </row>
    <row r="40" spans="1:11" hidden="1" x14ac:dyDescent="0.25">
      <c r="A40" s="4" t="s">
        <v>89</v>
      </c>
      <c r="B40" s="4"/>
      <c r="C40" s="4"/>
      <c r="D40" s="4"/>
      <c r="E40" s="4"/>
      <c r="F40" s="4"/>
      <c r="G40" s="17"/>
      <c r="H40" s="17"/>
      <c r="I40" s="17"/>
      <c r="J40" s="17"/>
      <c r="K40" s="17"/>
    </row>
    <row r="41" spans="1:11" hidden="1" x14ac:dyDescent="0.25">
      <c r="A41" s="4" t="s">
        <v>90</v>
      </c>
      <c r="B41" s="4"/>
      <c r="C41" s="4"/>
      <c r="D41" s="4"/>
      <c r="E41" s="4"/>
      <c r="F41" s="4"/>
      <c r="G41" s="17"/>
      <c r="H41" s="17"/>
      <c r="I41" s="17"/>
      <c r="J41" s="17"/>
      <c r="K41" s="17"/>
    </row>
    <row r="42" spans="1:11" hidden="1" x14ac:dyDescent="0.25">
      <c r="A42" s="4" t="s">
        <v>91</v>
      </c>
      <c r="B42" s="4"/>
      <c r="C42" s="4"/>
      <c r="D42" s="4"/>
      <c r="E42" s="4"/>
      <c r="F42" s="4"/>
      <c r="G42" s="17"/>
      <c r="H42" s="17"/>
      <c r="I42" s="17"/>
      <c r="J42" s="17"/>
      <c r="K42" s="17"/>
    </row>
    <row r="43" spans="1:11" hidden="1" x14ac:dyDescent="0.25">
      <c r="A43" s="4" t="s">
        <v>92</v>
      </c>
      <c r="B43" s="4"/>
      <c r="C43" s="4"/>
      <c r="D43" s="4"/>
      <c r="E43" s="4"/>
      <c r="F43" s="4"/>
      <c r="G43" s="17"/>
      <c r="H43" s="17"/>
      <c r="I43" s="17"/>
      <c r="J43" s="17"/>
      <c r="K43" s="17"/>
    </row>
    <row r="44" spans="1:11" hidden="1" x14ac:dyDescent="0.25">
      <c r="A44" s="4" t="s">
        <v>93</v>
      </c>
      <c r="B44" s="4"/>
      <c r="C44" s="4"/>
      <c r="D44" s="4"/>
      <c r="E44" s="4"/>
      <c r="F44" s="4"/>
      <c r="G44" s="17"/>
      <c r="H44" s="17"/>
      <c r="I44" s="17"/>
      <c r="J44" s="17"/>
      <c r="K44" s="17"/>
    </row>
    <row r="45" spans="1:11" hidden="1" x14ac:dyDescent="0.25">
      <c r="A45" s="63" t="s">
        <v>94</v>
      </c>
      <c r="B45" s="62"/>
      <c r="C45" s="62"/>
      <c r="D45" s="62"/>
      <c r="E45" s="62"/>
      <c r="F45" s="62"/>
      <c r="G45" s="17"/>
      <c r="H45" s="17"/>
      <c r="I45" s="17"/>
      <c r="J45" s="17"/>
      <c r="K45" s="17"/>
    </row>
    <row r="46" spans="1:11" hidden="1" x14ac:dyDescent="0.25">
      <c r="A46" s="62" t="s">
        <v>95</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96</v>
      </c>
      <c r="B48" s="62"/>
      <c r="C48" s="62"/>
      <c r="D48" s="62"/>
      <c r="E48" s="62"/>
      <c r="F48" s="62"/>
      <c r="G48" s="17"/>
      <c r="H48" s="17"/>
      <c r="I48" s="17"/>
      <c r="J48" s="17"/>
      <c r="K48" s="17"/>
    </row>
    <row r="49" spans="1:11" ht="25" hidden="1" x14ac:dyDescent="0.25">
      <c r="A49" s="80" t="s">
        <v>97</v>
      </c>
      <c r="B49" s="62"/>
      <c r="C49" s="62"/>
      <c r="D49" s="62"/>
      <c r="E49" s="62"/>
      <c r="F49" s="62"/>
      <c r="G49" s="17"/>
      <c r="H49" s="17"/>
      <c r="I49" s="17"/>
      <c r="J49" s="17"/>
      <c r="K49" s="17"/>
    </row>
    <row r="50" spans="1:11" ht="25" hidden="1" x14ac:dyDescent="0.25">
      <c r="A50" s="81" t="s">
        <v>98</v>
      </c>
      <c r="B50" s="4"/>
      <c r="C50" s="4"/>
      <c r="D50" s="4"/>
      <c r="E50" s="4"/>
      <c r="F50" s="4"/>
      <c r="G50" s="17"/>
      <c r="H50" s="17"/>
      <c r="I50" s="17"/>
      <c r="J50" s="17"/>
      <c r="K50" s="17"/>
    </row>
    <row r="51" spans="1:11" ht="25" hidden="1" x14ac:dyDescent="0.25">
      <c r="A51" s="81" t="s">
        <v>99</v>
      </c>
      <c r="B51" s="4"/>
      <c r="C51" s="4"/>
      <c r="D51" s="4"/>
      <c r="E51" s="4"/>
      <c r="F51" s="4"/>
      <c r="G51" s="17"/>
      <c r="H51" s="17"/>
      <c r="I51" s="17"/>
      <c r="J51" s="17"/>
      <c r="K51" s="17"/>
    </row>
    <row r="52" spans="1:11" ht="37.5" hidden="1" x14ac:dyDescent="0.3">
      <c r="A52" s="81" t="s">
        <v>100</v>
      </c>
      <c r="B52" s="73"/>
      <c r="C52" s="73"/>
      <c r="D52" s="73"/>
      <c r="E52" s="11"/>
      <c r="F52" s="11"/>
      <c r="G52" s="17"/>
      <c r="H52" s="17"/>
      <c r="I52" s="17"/>
      <c r="J52" s="17"/>
      <c r="K52" s="17"/>
    </row>
    <row r="53" spans="1:11" ht="13" hidden="1" x14ac:dyDescent="0.3">
      <c r="A53" s="78" t="s">
        <v>101</v>
      </c>
      <c r="B53" s="72"/>
      <c r="C53" s="72"/>
      <c r="D53" s="72"/>
      <c r="E53" s="10"/>
      <c r="F53" s="10" t="b">
        <v>1</v>
      </c>
      <c r="G53" s="17"/>
      <c r="H53" s="17"/>
      <c r="I53" s="17"/>
      <c r="J53" s="17"/>
      <c r="K53" s="17"/>
    </row>
    <row r="54" spans="1:11" ht="13" hidden="1" x14ac:dyDescent="0.3">
      <c r="A54" s="79" t="s">
        <v>102</v>
      </c>
      <c r="B54" s="78"/>
      <c r="C54" s="78"/>
      <c r="D54" s="78"/>
      <c r="E54" s="10"/>
      <c r="F54" s="10" t="b">
        <v>0</v>
      </c>
      <c r="G54" s="17"/>
      <c r="H54" s="17"/>
      <c r="I54" s="17"/>
      <c r="J54" s="17"/>
      <c r="K54" s="17"/>
    </row>
    <row r="55" spans="1:11" ht="13" hidden="1" x14ac:dyDescent="0.25">
      <c r="A55" s="82"/>
      <c r="B55" s="74">
        <f>COUNT(Travel!B12:B21)</f>
        <v>1</v>
      </c>
      <c r="C55" s="74"/>
      <c r="D55" s="74">
        <f>COUNTIF(Travel!D12:D21,"*")</f>
        <v>1</v>
      </c>
      <c r="E55" s="75"/>
      <c r="F55" s="75" t="b">
        <f>MIN(B55,D55)=MAX(B55,D55)</f>
        <v>1</v>
      </c>
      <c r="G55" s="17"/>
      <c r="H55" s="17"/>
      <c r="I55" s="17"/>
      <c r="J55" s="17"/>
      <c r="K55" s="17"/>
    </row>
    <row r="56" spans="1:11" ht="13" hidden="1" x14ac:dyDescent="0.25">
      <c r="A56" s="82" t="s">
        <v>103</v>
      </c>
      <c r="B56" s="74">
        <f>COUNT(Travel!B26:B35)</f>
        <v>7</v>
      </c>
      <c r="C56" s="74"/>
      <c r="D56" s="74">
        <f>COUNTIF(Travel!D26:D35,"*")</f>
        <v>7</v>
      </c>
      <c r="E56" s="75"/>
      <c r="F56" s="75" t="b">
        <f>MIN(B56,D56)=MAX(B56,D56)</f>
        <v>1</v>
      </c>
    </row>
    <row r="57" spans="1:11" ht="13" hidden="1" x14ac:dyDescent="0.3">
      <c r="A57" s="83"/>
      <c r="B57" s="74">
        <f>COUNT(Travel!B40:B49)</f>
        <v>3</v>
      </c>
      <c r="C57" s="74"/>
      <c r="D57" s="74">
        <f>COUNTIF(Travel!D40:D49,"*")</f>
        <v>3</v>
      </c>
      <c r="E57" s="75"/>
      <c r="F57" s="75" t="b">
        <f>MIN(B57,D57)=MAX(B57,D57)</f>
        <v>1</v>
      </c>
    </row>
    <row r="58" spans="1:11" ht="13" hidden="1" x14ac:dyDescent="0.3">
      <c r="A58" s="84" t="s">
        <v>104</v>
      </c>
      <c r="B58" s="76">
        <f>COUNT(Hospitality!B11:B24)</f>
        <v>0</v>
      </c>
      <c r="C58" s="76"/>
      <c r="D58" s="76">
        <f>COUNTIF(Hospitality!D11:D24,"*")</f>
        <v>0</v>
      </c>
      <c r="E58" s="77"/>
      <c r="F58" s="77" t="b">
        <f>MIN(B58,D58)=MAX(B58,D58)</f>
        <v>1</v>
      </c>
    </row>
    <row r="59" spans="1:11" ht="13" hidden="1" x14ac:dyDescent="0.3">
      <c r="A59" s="85" t="s">
        <v>105</v>
      </c>
      <c r="B59" s="75">
        <f>COUNT('All other expenses'!B11:B24)</f>
        <v>5</v>
      </c>
      <c r="C59" s="75"/>
      <c r="D59" s="75">
        <f>COUNTIF('All other expenses'!D11:D24,"*")</f>
        <v>5</v>
      </c>
      <c r="E59" s="75"/>
      <c r="F59" s="75" t="b">
        <f>MIN(B59,D59)=MAX(B59,D59)</f>
        <v>1</v>
      </c>
    </row>
    <row r="60" spans="1:11" ht="13" hidden="1" x14ac:dyDescent="0.3">
      <c r="A60" s="84" t="s">
        <v>106</v>
      </c>
      <c r="B60" s="76">
        <f>COUNTIF('Gifts and benefits'!B11:B24,"*")</f>
        <v>1</v>
      </c>
      <c r="C60" s="76">
        <f>COUNTIF('Gifts and benefits'!C11:C24,"*")</f>
        <v>0</v>
      </c>
      <c r="D60" s="76"/>
      <c r="E60" s="76">
        <f>COUNTA('Gifts and benefits'!E11:E24)</f>
        <v>0</v>
      </c>
      <c r="F60" s="77" t="b">
        <f>MIN(B60,C60,E60)=MAX(B60,C60,E60)</f>
        <v>0</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75"/>
  <sheetViews>
    <sheetView topLeftCell="A9" zoomScaleNormal="100" workbookViewId="0">
      <selection activeCell="C32" sqref="C32"/>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42" t="s">
        <v>107</v>
      </c>
      <c r="B1" s="142"/>
      <c r="C1" s="142"/>
      <c r="D1" s="142"/>
      <c r="E1" s="142"/>
      <c r="F1" s="17"/>
    </row>
    <row r="2" spans="1:6" ht="21" customHeight="1" x14ac:dyDescent="0.25">
      <c r="A2" s="3" t="s">
        <v>108</v>
      </c>
      <c r="B2" s="140" t="str">
        <f>'Summary and sign-off'!B2:F2</f>
        <v>Mental Health and Wellbeing Commission</v>
      </c>
      <c r="C2" s="140"/>
      <c r="D2" s="140"/>
      <c r="E2" s="140"/>
      <c r="F2" s="17"/>
    </row>
    <row r="3" spans="1:6" ht="31" x14ac:dyDescent="0.25">
      <c r="A3" s="3" t="s">
        <v>109</v>
      </c>
      <c r="B3" s="140" t="str">
        <f>'Summary and sign-off'!B3:F3</f>
        <v>Karen Orsborn</v>
      </c>
      <c r="C3" s="140"/>
      <c r="D3" s="140"/>
      <c r="E3" s="140"/>
      <c r="F3" s="17"/>
    </row>
    <row r="4" spans="1:6" ht="21" customHeight="1" x14ac:dyDescent="0.25">
      <c r="A4" s="3" t="s">
        <v>110</v>
      </c>
      <c r="B4" s="140">
        <f>'Summary and sign-off'!B4:F4</f>
        <v>45839</v>
      </c>
      <c r="C4" s="140"/>
      <c r="D4" s="140"/>
      <c r="E4" s="140"/>
      <c r="F4" s="17"/>
    </row>
    <row r="5" spans="1:6" ht="21" customHeight="1" x14ac:dyDescent="0.25">
      <c r="A5" s="3" t="s">
        <v>111</v>
      </c>
      <c r="B5" s="140">
        <f>'Summary and sign-off'!B5:F5</f>
        <v>46203</v>
      </c>
      <c r="C5" s="140"/>
      <c r="D5" s="140"/>
      <c r="E5" s="140"/>
      <c r="F5" s="17"/>
    </row>
    <row r="6" spans="1:6" ht="21" customHeight="1" x14ac:dyDescent="0.25">
      <c r="A6" s="3" t="s">
        <v>112</v>
      </c>
      <c r="B6" s="135" t="s">
        <v>79</v>
      </c>
      <c r="C6" s="135"/>
      <c r="D6" s="135"/>
      <c r="E6" s="135"/>
      <c r="F6" s="17"/>
    </row>
    <row r="7" spans="1:6" ht="21" customHeight="1" x14ac:dyDescent="0.25">
      <c r="A7" s="3" t="s">
        <v>53</v>
      </c>
      <c r="B7" s="135" t="s">
        <v>81</v>
      </c>
      <c r="C7" s="135"/>
      <c r="D7" s="135"/>
      <c r="E7" s="135"/>
      <c r="F7" s="17"/>
    </row>
    <row r="8" spans="1:6" ht="36" customHeight="1" x14ac:dyDescent="0.3">
      <c r="A8" s="144" t="s">
        <v>113</v>
      </c>
      <c r="B8" s="145"/>
      <c r="C8" s="145"/>
      <c r="D8" s="145"/>
      <c r="E8" s="145"/>
      <c r="F8" s="19"/>
    </row>
    <row r="9" spans="1:6" ht="36" customHeight="1" x14ac:dyDescent="0.3">
      <c r="A9" s="146" t="s">
        <v>114</v>
      </c>
      <c r="B9" s="147"/>
      <c r="C9" s="147"/>
      <c r="D9" s="147"/>
      <c r="E9" s="147"/>
      <c r="F9" s="19"/>
    </row>
    <row r="10" spans="1:6" ht="24.75" customHeight="1" x14ac:dyDescent="0.35">
      <c r="A10" s="143" t="s">
        <v>115</v>
      </c>
      <c r="B10" s="148"/>
      <c r="C10" s="143"/>
      <c r="D10" s="143"/>
      <c r="E10" s="143"/>
      <c r="F10" s="29"/>
    </row>
    <row r="11" spans="1:6" ht="28.5" customHeight="1" x14ac:dyDescent="0.25">
      <c r="A11" s="24" t="s">
        <v>116</v>
      </c>
      <c r="B11" s="24" t="s">
        <v>117</v>
      </c>
      <c r="C11" s="24" t="s">
        <v>118</v>
      </c>
      <c r="D11" s="24" t="s">
        <v>119</v>
      </c>
      <c r="E11" s="24" t="s">
        <v>120</v>
      </c>
      <c r="F11" s="30"/>
    </row>
    <row r="12" spans="1:6" s="2" customFormat="1" ht="25" x14ac:dyDescent="0.25">
      <c r="A12" s="133" t="s">
        <v>204</v>
      </c>
      <c r="B12" s="116">
        <v>9701.94</v>
      </c>
      <c r="C12" s="117" t="s">
        <v>194</v>
      </c>
      <c r="D12" s="117" t="s">
        <v>195</v>
      </c>
      <c r="E12" s="118" t="s">
        <v>189</v>
      </c>
      <c r="F12" s="1"/>
    </row>
    <row r="13" spans="1:6" s="2" customFormat="1" x14ac:dyDescent="0.25">
      <c r="A13" s="115"/>
      <c r="B13" s="116"/>
      <c r="C13" s="117"/>
      <c r="D13" s="117"/>
      <c r="E13" s="118"/>
      <c r="F13" s="1"/>
    </row>
    <row r="14" spans="1:6" s="2" customFormat="1" x14ac:dyDescent="0.25">
      <c r="A14" s="115"/>
      <c r="B14" s="116"/>
      <c r="C14" s="117"/>
      <c r="D14" s="117"/>
      <c r="E14" s="118"/>
      <c r="F14" s="1"/>
    </row>
    <row r="15" spans="1:6" s="2" customFormat="1" x14ac:dyDescent="0.25">
      <c r="A15" s="115"/>
      <c r="B15" s="116"/>
      <c r="C15" s="117"/>
      <c r="D15" s="117"/>
      <c r="E15" s="118"/>
      <c r="F15" s="1"/>
    </row>
    <row r="16" spans="1:6" s="2" customFormat="1" x14ac:dyDescent="0.25">
      <c r="A16" s="115"/>
      <c r="B16" s="116"/>
      <c r="C16" s="117"/>
      <c r="D16" s="117"/>
      <c r="E16" s="118"/>
      <c r="F16" s="1"/>
    </row>
    <row r="17" spans="1:6" s="2" customFormat="1" x14ac:dyDescent="0.25">
      <c r="A17" s="115"/>
      <c r="B17" s="116"/>
      <c r="C17" s="117"/>
      <c r="D17" s="117"/>
      <c r="E17" s="118"/>
      <c r="F17" s="1"/>
    </row>
    <row r="18" spans="1:6" s="2" customFormat="1" ht="12.75" customHeight="1" x14ac:dyDescent="0.25">
      <c r="A18" s="115"/>
      <c r="B18" s="116"/>
      <c r="C18" s="117"/>
      <c r="D18" s="117"/>
      <c r="E18" s="118"/>
      <c r="F18" s="1"/>
    </row>
    <row r="19" spans="1:6" s="2" customFormat="1" x14ac:dyDescent="0.25">
      <c r="A19" s="119"/>
      <c r="B19" s="116"/>
      <c r="C19" s="117"/>
      <c r="D19" s="117"/>
      <c r="E19" s="118"/>
      <c r="F19" s="1"/>
    </row>
    <row r="20" spans="1:6" s="2" customFormat="1" x14ac:dyDescent="0.25">
      <c r="A20" s="119"/>
      <c r="B20" s="116"/>
      <c r="C20" s="117"/>
      <c r="D20" s="117"/>
      <c r="E20" s="118"/>
      <c r="F20" s="1"/>
    </row>
    <row r="21" spans="1:6" s="2" customFormat="1" hidden="1" x14ac:dyDescent="0.25">
      <c r="A21" s="102"/>
      <c r="B21" s="103"/>
      <c r="C21" s="104"/>
      <c r="D21" s="104"/>
      <c r="E21" s="105"/>
      <c r="F21" s="1"/>
    </row>
    <row r="22" spans="1:6" ht="19.5" customHeight="1" x14ac:dyDescent="0.25">
      <c r="A22" s="70" t="s">
        <v>121</v>
      </c>
      <c r="B22" s="71">
        <f>SUM(B12:B21)</f>
        <v>9701.94</v>
      </c>
      <c r="C22" s="128" t="str">
        <f>IF(SUBTOTAL(3,B12:B21)=SUBTOTAL(103,B12:B21),'Summary and sign-off'!$A$48,'Summary and sign-off'!$A$49)</f>
        <v>Check - there are no hidden rows with data</v>
      </c>
      <c r="D22" s="141" t="str">
        <f>IF('Summary and sign-off'!F55='Summary and sign-off'!F54,'Summary and sign-off'!A51,'Summary and sign-off'!A50)</f>
        <v>Check - each entry provides sufficient information</v>
      </c>
      <c r="E22" s="141"/>
      <c r="F22" s="17"/>
    </row>
    <row r="23" spans="1:6" ht="10.5" customHeight="1" x14ac:dyDescent="0.3">
      <c r="A23" s="17"/>
      <c r="B23" s="19"/>
      <c r="C23" s="17"/>
      <c r="D23" s="17"/>
      <c r="E23" s="17"/>
      <c r="F23" s="17"/>
    </row>
    <row r="24" spans="1:6" ht="24.75" customHeight="1" x14ac:dyDescent="0.35">
      <c r="A24" s="143" t="s">
        <v>122</v>
      </c>
      <c r="B24" s="143"/>
      <c r="C24" s="143"/>
      <c r="D24" s="143"/>
      <c r="E24" s="143"/>
      <c r="F24" s="29"/>
    </row>
    <row r="25" spans="1:6" ht="32.5" customHeight="1" x14ac:dyDescent="0.25">
      <c r="A25" s="24" t="s">
        <v>116</v>
      </c>
      <c r="B25" s="24" t="s">
        <v>60</v>
      </c>
      <c r="C25" s="24" t="s">
        <v>123</v>
      </c>
      <c r="D25" s="24" t="s">
        <v>119</v>
      </c>
      <c r="E25" s="24" t="s">
        <v>120</v>
      </c>
      <c r="F25" s="30"/>
    </row>
    <row r="26" spans="1:6" s="2" customFormat="1" x14ac:dyDescent="0.25">
      <c r="A26" s="115">
        <v>45856</v>
      </c>
      <c r="B26" s="116">
        <v>856.04</v>
      </c>
      <c r="C26" s="117" t="s">
        <v>196</v>
      </c>
      <c r="D26" s="117" t="s">
        <v>169</v>
      </c>
      <c r="E26" s="118" t="s">
        <v>174</v>
      </c>
      <c r="F26" s="1"/>
    </row>
    <row r="27" spans="1:6" s="2" customFormat="1" x14ac:dyDescent="0.25">
      <c r="A27" s="133" t="s">
        <v>171</v>
      </c>
      <c r="B27" s="116">
        <v>525.41999999999996</v>
      </c>
      <c r="C27" s="117" t="s">
        <v>172</v>
      </c>
      <c r="D27" s="117" t="s">
        <v>197</v>
      </c>
      <c r="E27" s="118" t="s">
        <v>174</v>
      </c>
      <c r="F27" s="1"/>
    </row>
    <row r="28" spans="1:6" s="2" customFormat="1" x14ac:dyDescent="0.25">
      <c r="A28" s="115">
        <v>45876</v>
      </c>
      <c r="B28" s="116">
        <v>382.35</v>
      </c>
      <c r="C28" s="117" t="s">
        <v>198</v>
      </c>
      <c r="D28" s="117" t="s">
        <v>173</v>
      </c>
      <c r="E28" s="118" t="s">
        <v>174</v>
      </c>
      <c r="F28" s="1"/>
    </row>
    <row r="29" spans="1:6" s="2" customFormat="1" ht="25" x14ac:dyDescent="0.25">
      <c r="A29" s="133" t="s">
        <v>210</v>
      </c>
      <c r="B29" s="116">
        <v>1573.21</v>
      </c>
      <c r="C29" s="117" t="s">
        <v>190</v>
      </c>
      <c r="D29" s="117" t="s">
        <v>199</v>
      </c>
      <c r="E29" s="118" t="s">
        <v>174</v>
      </c>
      <c r="F29" s="1"/>
    </row>
    <row r="30" spans="1:6" s="2" customFormat="1" x14ac:dyDescent="0.25">
      <c r="A30" s="115">
        <v>46009</v>
      </c>
      <c r="B30" s="116">
        <v>696.57</v>
      </c>
      <c r="C30" s="117" t="s">
        <v>200</v>
      </c>
      <c r="D30" s="117" t="s">
        <v>175</v>
      </c>
      <c r="E30" s="118" t="s">
        <v>174</v>
      </c>
      <c r="F30" s="1"/>
    </row>
    <row r="31" spans="1:6" s="2" customFormat="1" x14ac:dyDescent="0.25">
      <c r="A31" s="133" t="s">
        <v>209</v>
      </c>
      <c r="B31" s="116">
        <f>342.23+218.99+408</f>
        <v>969.22</v>
      </c>
      <c r="C31" s="117" t="s">
        <v>191</v>
      </c>
      <c r="D31" s="117" t="s">
        <v>201</v>
      </c>
      <c r="E31" s="118" t="s">
        <v>174</v>
      </c>
      <c r="F31" s="1"/>
    </row>
    <row r="32" spans="1:6" s="2" customFormat="1" x14ac:dyDescent="0.25">
      <c r="A32" s="115">
        <v>46132</v>
      </c>
      <c r="B32" s="116">
        <v>561.12</v>
      </c>
      <c r="C32" s="117" t="s">
        <v>176</v>
      </c>
      <c r="D32" s="117" t="s">
        <v>179</v>
      </c>
      <c r="E32" s="118" t="s">
        <v>170</v>
      </c>
      <c r="F32" s="1"/>
    </row>
    <row r="33" spans="1:6" s="2" customFormat="1" x14ac:dyDescent="0.25">
      <c r="A33" s="115"/>
      <c r="B33" s="116"/>
      <c r="C33" s="117"/>
      <c r="D33" s="117"/>
      <c r="E33" s="118"/>
      <c r="F33" s="1"/>
    </row>
    <row r="34" spans="1:6" s="2" customFormat="1" x14ac:dyDescent="0.25">
      <c r="A34" s="115"/>
      <c r="B34" s="116"/>
      <c r="C34" s="117"/>
      <c r="D34" s="117"/>
      <c r="E34" s="118"/>
      <c r="F34" s="1"/>
    </row>
    <row r="35" spans="1:6" s="2" customFormat="1" hidden="1" x14ac:dyDescent="0.25">
      <c r="A35" s="106"/>
      <c r="B35" s="107"/>
      <c r="C35" s="108"/>
      <c r="D35" s="108"/>
      <c r="E35" s="109"/>
      <c r="F35" s="1"/>
    </row>
    <row r="36" spans="1:6" ht="19.5" customHeight="1" x14ac:dyDescent="0.25">
      <c r="A36" s="70" t="s">
        <v>124</v>
      </c>
      <c r="B36" s="71">
        <f>SUM(B26:B35)</f>
        <v>5563.93</v>
      </c>
      <c r="C36" s="128" t="str">
        <f>IF(SUBTOTAL(3,B26:B35)=SUBTOTAL(103,B26:B35),'Summary and sign-off'!$A$48,'Summary and sign-off'!$A$49)</f>
        <v>Check - there are no hidden rows with data</v>
      </c>
      <c r="D36" s="141" t="str">
        <f>IF('Summary and sign-off'!F56='Summary and sign-off'!F54,'Summary and sign-off'!A51,'Summary and sign-off'!A50)</f>
        <v>Check - each entry provides sufficient information</v>
      </c>
      <c r="E36" s="141"/>
      <c r="F36" s="17"/>
    </row>
    <row r="37" spans="1:6" ht="10.5" customHeight="1" x14ac:dyDescent="0.3">
      <c r="A37" s="17"/>
      <c r="B37" s="19"/>
      <c r="C37" s="17"/>
      <c r="D37" s="17"/>
      <c r="E37" s="17"/>
      <c r="F37" s="17"/>
    </row>
    <row r="38" spans="1:6" ht="24.75" customHeight="1" x14ac:dyDescent="0.25">
      <c r="A38" s="143" t="s">
        <v>125</v>
      </c>
      <c r="B38" s="143"/>
      <c r="C38" s="143"/>
      <c r="D38" s="143"/>
      <c r="E38" s="143"/>
      <c r="F38" s="17"/>
    </row>
    <row r="39" spans="1:6" ht="27" customHeight="1" x14ac:dyDescent="0.25">
      <c r="A39" s="24" t="s">
        <v>116</v>
      </c>
      <c r="B39" s="24" t="s">
        <v>60</v>
      </c>
      <c r="C39" s="24" t="s">
        <v>126</v>
      </c>
      <c r="D39" s="24" t="s">
        <v>127</v>
      </c>
      <c r="E39" s="24" t="s">
        <v>120</v>
      </c>
      <c r="F39" s="28"/>
    </row>
    <row r="40" spans="1:6" s="2" customFormat="1" x14ac:dyDescent="0.25">
      <c r="A40" s="115">
        <v>45862</v>
      </c>
      <c r="B40" s="116">
        <v>22.63</v>
      </c>
      <c r="C40" s="117" t="s">
        <v>202</v>
      </c>
      <c r="D40" s="117" t="s">
        <v>177</v>
      </c>
      <c r="E40" s="118" t="s">
        <v>185</v>
      </c>
      <c r="F40" s="1"/>
    </row>
    <row r="41" spans="1:6" s="2" customFormat="1" x14ac:dyDescent="0.25">
      <c r="A41" s="115">
        <v>45993</v>
      </c>
      <c r="B41" s="116">
        <v>33.479999999999997</v>
      </c>
      <c r="C41" s="117" t="s">
        <v>203</v>
      </c>
      <c r="D41" s="117" t="s">
        <v>177</v>
      </c>
      <c r="E41" s="118" t="s">
        <v>185</v>
      </c>
      <c r="F41" s="1"/>
    </row>
    <row r="42" spans="1:6" s="2" customFormat="1" x14ac:dyDescent="0.25">
      <c r="A42" s="115">
        <v>46121</v>
      </c>
      <c r="B42" s="116">
        <v>35.92</v>
      </c>
      <c r="C42" s="117" t="s">
        <v>192</v>
      </c>
      <c r="D42" s="117" t="s">
        <v>177</v>
      </c>
      <c r="E42" s="118" t="s">
        <v>185</v>
      </c>
      <c r="F42" s="1"/>
    </row>
    <row r="43" spans="1:6" s="2" customFormat="1" x14ac:dyDescent="0.25">
      <c r="A43" s="115"/>
      <c r="B43" s="116"/>
      <c r="C43" s="117"/>
      <c r="D43" s="117"/>
      <c r="E43" s="118"/>
      <c r="F43" s="1"/>
    </row>
    <row r="44" spans="1:6" s="2" customFormat="1" x14ac:dyDescent="0.25">
      <c r="A44" s="115"/>
      <c r="B44" s="116"/>
      <c r="C44" s="117"/>
      <c r="D44" s="117"/>
      <c r="E44" s="118"/>
      <c r="F44" s="1"/>
    </row>
    <row r="45" spans="1:6" s="2" customFormat="1" x14ac:dyDescent="0.25">
      <c r="A45" s="115"/>
      <c r="B45" s="116"/>
      <c r="C45" s="117"/>
      <c r="D45" s="117"/>
      <c r="E45" s="118"/>
      <c r="F45" s="1"/>
    </row>
    <row r="46" spans="1:6" s="2" customFormat="1" x14ac:dyDescent="0.25">
      <c r="A46" s="115"/>
      <c r="B46" s="116"/>
      <c r="C46" s="117"/>
      <c r="D46" s="117"/>
      <c r="E46" s="118"/>
      <c r="F46" s="1"/>
    </row>
    <row r="47" spans="1:6" s="2" customFormat="1" x14ac:dyDescent="0.25">
      <c r="A47" s="115"/>
      <c r="B47" s="116"/>
      <c r="C47" s="117"/>
      <c r="D47" s="117"/>
      <c r="E47" s="118"/>
      <c r="F47" s="1"/>
    </row>
    <row r="48" spans="1:6" s="2" customFormat="1" x14ac:dyDescent="0.25">
      <c r="A48" s="115"/>
      <c r="B48" s="116"/>
      <c r="C48" s="117"/>
      <c r="D48" s="117"/>
      <c r="E48" s="118"/>
      <c r="F48" s="1"/>
    </row>
    <row r="49" spans="1:6" s="2" customFormat="1" hidden="1" x14ac:dyDescent="0.25">
      <c r="A49" s="93"/>
      <c r="B49" s="94"/>
      <c r="C49" s="95"/>
      <c r="D49" s="95"/>
      <c r="E49" s="96"/>
      <c r="F49" s="1"/>
    </row>
    <row r="50" spans="1:6" ht="19.5" customHeight="1" x14ac:dyDescent="0.25">
      <c r="A50" s="70" t="s">
        <v>128</v>
      </c>
      <c r="B50" s="71">
        <f>SUM(B40:B49)</f>
        <v>92.03</v>
      </c>
      <c r="C50" s="128" t="str">
        <f>IF(SUBTOTAL(3,B40:B49)=SUBTOTAL(103,B40:B49),'Summary and sign-off'!$A$48,'Summary and sign-off'!$A$49)</f>
        <v>Check - there are no hidden rows with data</v>
      </c>
      <c r="D50" s="141" t="str">
        <f>IF('Summary and sign-off'!F57='Summary and sign-off'!F54,'Summary and sign-off'!A51,'Summary and sign-off'!A50)</f>
        <v>Check - each entry provides sufficient information</v>
      </c>
      <c r="E50" s="141"/>
      <c r="F50" s="17"/>
    </row>
    <row r="51" spans="1:6" ht="10.5" customHeight="1" x14ac:dyDescent="0.3">
      <c r="A51" s="17"/>
      <c r="B51" s="56"/>
      <c r="C51" s="19"/>
      <c r="D51" s="17"/>
      <c r="E51" s="17"/>
      <c r="F51" s="17"/>
    </row>
    <row r="52" spans="1:6" ht="34.5" customHeight="1" x14ac:dyDescent="0.25">
      <c r="A52" s="31" t="s">
        <v>129</v>
      </c>
      <c r="B52" s="57">
        <f>B22+B36+B50</f>
        <v>15357.900000000001</v>
      </c>
      <c r="C52" s="32"/>
      <c r="D52" s="32"/>
      <c r="E52" s="32"/>
      <c r="F52" s="17"/>
    </row>
    <row r="53" spans="1:6" ht="13" x14ac:dyDescent="0.3">
      <c r="A53" s="17"/>
      <c r="B53" s="19"/>
      <c r="C53" s="17"/>
      <c r="D53" s="17"/>
      <c r="E53" s="17"/>
      <c r="F53" s="17"/>
    </row>
    <row r="54" spans="1:6" ht="13" x14ac:dyDescent="0.3">
      <c r="A54" s="18" t="s">
        <v>71</v>
      </c>
      <c r="B54" s="19"/>
      <c r="C54" s="17"/>
      <c r="D54" s="17"/>
      <c r="E54" s="17"/>
      <c r="F54" s="17"/>
    </row>
    <row r="55" spans="1:6" ht="12.65" customHeight="1" x14ac:dyDescent="0.25">
      <c r="A55" s="20" t="s">
        <v>130</v>
      </c>
      <c r="F55" s="17"/>
    </row>
    <row r="56" spans="1:6" ht="13" customHeight="1" x14ac:dyDescent="0.25">
      <c r="A56" s="20" t="s">
        <v>131</v>
      </c>
      <c r="B56" s="17"/>
      <c r="D56" s="17"/>
      <c r="F56" s="17"/>
    </row>
    <row r="57" spans="1:6" x14ac:dyDescent="0.25">
      <c r="A57" s="20" t="s">
        <v>132</v>
      </c>
      <c r="F57" s="17"/>
    </row>
    <row r="58" spans="1:6" ht="13" x14ac:dyDescent="0.3">
      <c r="A58" s="20" t="s">
        <v>77</v>
      </c>
      <c r="B58" s="19"/>
      <c r="C58" s="17"/>
      <c r="D58" s="17"/>
      <c r="E58" s="17"/>
      <c r="F58" s="17"/>
    </row>
    <row r="59" spans="1:6" ht="13" customHeight="1" x14ac:dyDescent="0.25">
      <c r="A59" s="20" t="s">
        <v>133</v>
      </c>
      <c r="B59" s="17"/>
      <c r="D59" s="17"/>
      <c r="F59" s="17"/>
    </row>
    <row r="60" spans="1:6" x14ac:dyDescent="0.25">
      <c r="A60" s="20" t="s">
        <v>134</v>
      </c>
      <c r="F60" s="17"/>
    </row>
    <row r="61" spans="1:6" x14ac:dyDescent="0.25">
      <c r="A61" s="20" t="s">
        <v>135</v>
      </c>
      <c r="B61" s="20"/>
      <c r="C61" s="20"/>
      <c r="D61" s="20"/>
      <c r="F61" s="17"/>
    </row>
    <row r="62" spans="1:6" x14ac:dyDescent="0.25">
      <c r="A62" s="26"/>
      <c r="B62" s="17"/>
      <c r="C62" s="17"/>
      <c r="D62" s="17"/>
      <c r="E62" s="17"/>
      <c r="F62" s="17"/>
    </row>
    <row r="63" spans="1:6" hidden="1" x14ac:dyDescent="0.25">
      <c r="A63" s="26"/>
      <c r="B63" s="17"/>
      <c r="C63" s="17"/>
      <c r="D63" s="17"/>
      <c r="E63" s="17"/>
      <c r="F63" s="17"/>
    </row>
    <row r="68" spans="1:6" ht="12.75" hidden="1" customHeight="1" x14ac:dyDescent="0.25"/>
    <row r="71" spans="1:6" hidden="1" x14ac:dyDescent="0.25">
      <c r="A71" s="26"/>
      <c r="B71" s="17"/>
      <c r="C71" s="17"/>
      <c r="D71" s="17"/>
      <c r="E71" s="17"/>
      <c r="F71" s="17"/>
    </row>
    <row r="72" spans="1:6" hidden="1" x14ac:dyDescent="0.25">
      <c r="A72" s="26"/>
      <c r="B72" s="17"/>
      <c r="C72" s="17"/>
      <c r="D72" s="17"/>
      <c r="E72" s="17"/>
      <c r="F72" s="17"/>
    </row>
    <row r="73" spans="1:6" hidden="1" x14ac:dyDescent="0.25">
      <c r="A73" s="26"/>
      <c r="B73" s="17"/>
      <c r="C73" s="17"/>
      <c r="D73" s="17"/>
      <c r="E73" s="17"/>
      <c r="F73" s="17"/>
    </row>
    <row r="74" spans="1:6" hidden="1" x14ac:dyDescent="0.25">
      <c r="A74" s="26"/>
      <c r="B74" s="17"/>
      <c r="C74" s="17"/>
      <c r="D74" s="17"/>
      <c r="E74" s="17"/>
      <c r="F74" s="17"/>
    </row>
    <row r="75" spans="1:6" hidden="1" x14ac:dyDescent="0.25">
      <c r="A75" s="26"/>
      <c r="B75" s="17"/>
      <c r="C75" s="17"/>
      <c r="D75" s="17"/>
      <c r="E75" s="17"/>
      <c r="F75" s="17"/>
    </row>
  </sheetData>
  <sheetProtection sheet="1" formatCells="0" formatRows="0" insertColumns="0" insertRows="0" deleteRows="0"/>
  <mergeCells count="15">
    <mergeCell ref="B7:E7"/>
    <mergeCell ref="B5:E5"/>
    <mergeCell ref="D50:E50"/>
    <mergeCell ref="A1:E1"/>
    <mergeCell ref="A24:E24"/>
    <mergeCell ref="A38:E38"/>
    <mergeCell ref="B2:E2"/>
    <mergeCell ref="B3:E3"/>
    <mergeCell ref="B4:E4"/>
    <mergeCell ref="A8:E8"/>
    <mergeCell ref="A9:E9"/>
    <mergeCell ref="B6:E6"/>
    <mergeCell ref="D22:E22"/>
    <mergeCell ref="D36:E36"/>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4:A35 A12 A21 A40 A4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9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29 A16 A13 A15 A17 A18 A19 A20 A27 A28 A30 A31 A32 A33 A41 A42 A43 A44 A45 A46 A47 A4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B26:B35 B40:B49 B12:B21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12" sqref="C12"/>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42" t="s">
        <v>107</v>
      </c>
      <c r="B1" s="142"/>
      <c r="C1" s="142"/>
      <c r="D1" s="142"/>
      <c r="E1" s="142"/>
    </row>
    <row r="2" spans="1:6" ht="21" customHeight="1" x14ac:dyDescent="0.25">
      <c r="A2" s="3" t="s">
        <v>108</v>
      </c>
      <c r="B2" s="140" t="str">
        <f>'Summary and sign-off'!B2:F2</f>
        <v>Mental Health and Wellbeing Commission</v>
      </c>
      <c r="C2" s="140"/>
      <c r="D2" s="140"/>
      <c r="E2" s="140"/>
    </row>
    <row r="3" spans="1:6" ht="31" x14ac:dyDescent="0.25">
      <c r="A3" s="3" t="s">
        <v>109</v>
      </c>
      <c r="B3" s="140" t="str">
        <f>'Summary and sign-off'!B3:F3</f>
        <v>Karen Orsborn</v>
      </c>
      <c r="C3" s="140"/>
      <c r="D3" s="140"/>
      <c r="E3" s="140"/>
    </row>
    <row r="4" spans="1:6" ht="21" customHeight="1" x14ac:dyDescent="0.25">
      <c r="A4" s="3" t="s">
        <v>110</v>
      </c>
      <c r="B4" s="140">
        <f>'Summary and sign-off'!B4:F4</f>
        <v>45839</v>
      </c>
      <c r="C4" s="140"/>
      <c r="D4" s="140"/>
      <c r="E4" s="140"/>
    </row>
    <row r="5" spans="1:6" ht="21" customHeight="1" x14ac:dyDescent="0.25">
      <c r="A5" s="3" t="s">
        <v>111</v>
      </c>
      <c r="B5" s="140">
        <f>'Summary and sign-off'!B5:F5</f>
        <v>46203</v>
      </c>
      <c r="C5" s="140"/>
      <c r="D5" s="140"/>
      <c r="E5" s="140"/>
    </row>
    <row r="6" spans="1:6" ht="21" customHeight="1" x14ac:dyDescent="0.25">
      <c r="A6" s="3" t="s">
        <v>112</v>
      </c>
      <c r="B6" s="135"/>
      <c r="C6" s="135"/>
      <c r="D6" s="135"/>
      <c r="E6" s="135"/>
    </row>
    <row r="7" spans="1:6" ht="21" customHeight="1" x14ac:dyDescent="0.25">
      <c r="A7" s="3" t="s">
        <v>53</v>
      </c>
      <c r="B7" s="135" t="s">
        <v>81</v>
      </c>
      <c r="C7" s="135"/>
      <c r="D7" s="135"/>
      <c r="E7" s="135"/>
    </row>
    <row r="8" spans="1:6" ht="35.25" customHeight="1" x14ac:dyDescent="0.35">
      <c r="A8" s="151" t="s">
        <v>136</v>
      </c>
      <c r="B8" s="151"/>
      <c r="C8" s="152"/>
      <c r="D8" s="152"/>
      <c r="E8" s="152"/>
      <c r="F8" s="27"/>
    </row>
    <row r="9" spans="1:6" ht="35.25" customHeight="1" x14ac:dyDescent="0.35">
      <c r="A9" s="149" t="s">
        <v>137</v>
      </c>
      <c r="B9" s="150"/>
      <c r="C9" s="150"/>
      <c r="D9" s="150"/>
      <c r="E9" s="150"/>
      <c r="F9" s="27"/>
    </row>
    <row r="10" spans="1:6" ht="27" customHeight="1" x14ac:dyDescent="0.25">
      <c r="A10" s="24" t="s">
        <v>138</v>
      </c>
      <c r="B10" s="24" t="s">
        <v>60</v>
      </c>
      <c r="C10" s="24" t="s">
        <v>139</v>
      </c>
      <c r="D10" s="24" t="s">
        <v>140</v>
      </c>
      <c r="E10" s="24" t="s">
        <v>120</v>
      </c>
      <c r="F10" s="20"/>
    </row>
    <row r="11" spans="1:6" s="2" customFormat="1" x14ac:dyDescent="0.25">
      <c r="A11" s="119"/>
      <c r="B11" s="116"/>
      <c r="C11" s="120" t="s">
        <v>187</v>
      </c>
      <c r="D11" s="120"/>
      <c r="E11" s="121"/>
    </row>
    <row r="12" spans="1:6" s="2" customFormat="1" x14ac:dyDescent="0.25">
      <c r="A12" s="115"/>
      <c r="B12" s="116"/>
      <c r="C12" s="120"/>
      <c r="D12" s="120"/>
      <c r="E12" s="121"/>
    </row>
    <row r="13" spans="1:6" s="2" customFormat="1" x14ac:dyDescent="0.25">
      <c r="A13" s="115"/>
      <c r="B13" s="116"/>
      <c r="C13" s="120"/>
      <c r="D13" s="120"/>
      <c r="E13" s="121"/>
    </row>
    <row r="14" spans="1:6" s="2" customFormat="1" x14ac:dyDescent="0.25">
      <c r="A14" s="115"/>
      <c r="B14" s="116"/>
      <c r="C14" s="120"/>
      <c r="D14" s="120"/>
      <c r="E14" s="121"/>
    </row>
    <row r="15" spans="1:6" s="2" customFormat="1" x14ac:dyDescent="0.25">
      <c r="A15" s="115"/>
      <c r="B15" s="116"/>
      <c r="C15" s="120"/>
      <c r="D15" s="120"/>
      <c r="E15" s="121"/>
    </row>
    <row r="16" spans="1:6" s="2" customFormat="1" x14ac:dyDescent="0.25">
      <c r="A16" s="115"/>
      <c r="B16" s="116"/>
      <c r="C16" s="120"/>
      <c r="D16" s="120"/>
      <c r="E16" s="121"/>
    </row>
    <row r="17" spans="1:6" s="2" customFormat="1" x14ac:dyDescent="0.25">
      <c r="A17" s="115"/>
      <c r="B17" s="116"/>
      <c r="C17" s="120"/>
      <c r="D17" s="120"/>
      <c r="E17" s="121"/>
    </row>
    <row r="18" spans="1:6" s="2" customFormat="1" x14ac:dyDescent="0.25">
      <c r="A18" s="115"/>
      <c r="B18" s="116"/>
      <c r="C18" s="120"/>
      <c r="D18" s="120"/>
      <c r="E18" s="121"/>
    </row>
    <row r="19" spans="1:6" s="2" customFormat="1" x14ac:dyDescent="0.25">
      <c r="A19" s="115"/>
      <c r="B19" s="116"/>
      <c r="C19" s="120"/>
      <c r="D19" s="120"/>
      <c r="E19" s="121"/>
    </row>
    <row r="20" spans="1:6" s="2" customFormat="1" x14ac:dyDescent="0.25">
      <c r="A20" s="115"/>
      <c r="B20" s="116"/>
      <c r="C20" s="120"/>
      <c r="D20" s="120"/>
      <c r="E20" s="121"/>
    </row>
    <row r="21" spans="1:6" s="2" customFormat="1" x14ac:dyDescent="0.25">
      <c r="A21" s="115"/>
      <c r="B21" s="116"/>
      <c r="C21" s="120"/>
      <c r="D21" s="120"/>
      <c r="E21" s="121"/>
    </row>
    <row r="22" spans="1:6" s="2" customFormat="1" x14ac:dyDescent="0.25">
      <c r="A22" s="119"/>
      <c r="B22" s="116"/>
      <c r="C22" s="120"/>
      <c r="D22" s="120"/>
      <c r="E22" s="121"/>
    </row>
    <row r="23" spans="1:6" s="2" customFormat="1" x14ac:dyDescent="0.25">
      <c r="A23" s="119"/>
      <c r="B23" s="116"/>
      <c r="C23" s="120"/>
      <c r="D23" s="120"/>
      <c r="E23" s="121"/>
    </row>
    <row r="24" spans="1:6" s="2" customFormat="1" ht="11.25" hidden="1" customHeight="1" x14ac:dyDescent="0.25">
      <c r="A24" s="97"/>
      <c r="B24" s="94"/>
      <c r="C24" s="98"/>
      <c r="D24" s="98"/>
      <c r="E24" s="99"/>
    </row>
    <row r="25" spans="1:6" ht="34.5" customHeight="1" x14ac:dyDescent="0.25">
      <c r="A25" s="52" t="s">
        <v>141</v>
      </c>
      <c r="B25" s="61">
        <f>SUM(B11:B24)</f>
        <v>0</v>
      </c>
      <c r="C25" s="69" t="str">
        <f>IF(SUBTOTAL(3,B11:B24)=SUBTOTAL(103,B11:B24),'Summary and sign-off'!$A$48,'Summary and sign-off'!$A$49)</f>
        <v>Check - there are no hidden rows with data</v>
      </c>
      <c r="D25" s="141" t="str">
        <f>IF('Summary and sign-off'!F58='Summary and sign-off'!F54,'Summary and sign-off'!A51,'Summary and sign-off'!A50)</f>
        <v>Check - each entry provides sufficient information</v>
      </c>
      <c r="E25" s="141"/>
      <c r="F25" s="2"/>
    </row>
    <row r="26" spans="1:6" ht="13" x14ac:dyDescent="0.3">
      <c r="A26" s="18"/>
      <c r="B26" s="17"/>
      <c r="C26" s="17"/>
      <c r="D26" s="17"/>
      <c r="E26" s="17"/>
    </row>
    <row r="27" spans="1:6" ht="13" x14ac:dyDescent="0.3">
      <c r="A27" s="18" t="s">
        <v>71</v>
      </c>
      <c r="B27" s="19"/>
      <c r="C27" s="17"/>
      <c r="D27" s="17"/>
      <c r="E27" s="17"/>
    </row>
    <row r="28" spans="1:6" ht="12.75" customHeight="1" x14ac:dyDescent="0.25">
      <c r="A28" s="20" t="s">
        <v>142</v>
      </c>
      <c r="B28" s="20"/>
      <c r="C28" s="20"/>
      <c r="D28" s="20"/>
      <c r="E28" s="20"/>
    </row>
    <row r="29" spans="1:6" x14ac:dyDescent="0.25">
      <c r="A29" s="20" t="s">
        <v>143</v>
      </c>
      <c r="B29" s="20"/>
      <c r="C29" s="28"/>
      <c r="D29" s="28"/>
      <c r="E29" s="28"/>
    </row>
    <row r="30" spans="1:6" ht="13" x14ac:dyDescent="0.3">
      <c r="A30" s="20" t="s">
        <v>77</v>
      </c>
      <c r="B30" s="19"/>
      <c r="C30" s="17"/>
      <c r="D30" s="17"/>
      <c r="E30" s="17"/>
      <c r="F30" s="17"/>
    </row>
    <row r="31" spans="1:6" x14ac:dyDescent="0.25">
      <c r="A31" s="20" t="s">
        <v>144</v>
      </c>
      <c r="B31" s="20"/>
      <c r="C31" s="28"/>
      <c r="D31" s="28"/>
      <c r="E31" s="28"/>
    </row>
    <row r="32" spans="1:6" ht="12.75" customHeight="1" x14ac:dyDescent="0.25">
      <c r="A32" s="20" t="s">
        <v>145</v>
      </c>
      <c r="B32" s="20"/>
      <c r="C32" s="22"/>
      <c r="D32" s="22"/>
      <c r="E32" s="22"/>
    </row>
    <row r="33" spans="1:5" x14ac:dyDescent="0.2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opLeftCell="A5" zoomScaleNormal="100" workbookViewId="0">
      <selection activeCell="C16" sqref="C16"/>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2" t="s">
        <v>107</v>
      </c>
      <c r="B1" s="142"/>
      <c r="C1" s="142"/>
      <c r="D1" s="142"/>
      <c r="E1" s="142"/>
    </row>
    <row r="2" spans="1:6" ht="21" customHeight="1" x14ac:dyDescent="0.25">
      <c r="A2" s="3" t="s">
        <v>108</v>
      </c>
      <c r="B2" s="140" t="str">
        <f>'Summary and sign-off'!B2:F2</f>
        <v>Mental Health and Wellbeing Commission</v>
      </c>
      <c r="C2" s="140"/>
      <c r="D2" s="140"/>
      <c r="E2" s="140"/>
    </row>
    <row r="3" spans="1:6" ht="31" x14ac:dyDescent="0.25">
      <c r="A3" s="3" t="s">
        <v>146</v>
      </c>
      <c r="B3" s="140" t="str">
        <f>'Summary and sign-off'!B3:F3</f>
        <v>Karen Orsborn</v>
      </c>
      <c r="C3" s="140"/>
      <c r="D3" s="140"/>
      <c r="E3" s="140"/>
    </row>
    <row r="4" spans="1:6" ht="21" customHeight="1" x14ac:dyDescent="0.25">
      <c r="A4" s="3" t="s">
        <v>110</v>
      </c>
      <c r="B4" s="140">
        <f>'Summary and sign-off'!B4:F4</f>
        <v>45839</v>
      </c>
      <c r="C4" s="140"/>
      <c r="D4" s="140"/>
      <c r="E4" s="140"/>
    </row>
    <row r="5" spans="1:6" ht="21" customHeight="1" x14ac:dyDescent="0.25">
      <c r="A5" s="3" t="s">
        <v>111</v>
      </c>
      <c r="B5" s="140">
        <f>'Summary and sign-off'!B5:F5</f>
        <v>46203</v>
      </c>
      <c r="C5" s="140"/>
      <c r="D5" s="140"/>
      <c r="E5" s="140"/>
    </row>
    <row r="6" spans="1:6" ht="21" customHeight="1" x14ac:dyDescent="0.25">
      <c r="A6" s="3" t="s">
        <v>112</v>
      </c>
      <c r="B6" s="135" t="s">
        <v>79</v>
      </c>
      <c r="C6" s="135"/>
      <c r="D6" s="135"/>
      <c r="E6" s="135"/>
      <c r="F6" s="23"/>
    </row>
    <row r="7" spans="1:6" ht="21" customHeight="1" x14ac:dyDescent="0.25">
      <c r="A7" s="3" t="s">
        <v>53</v>
      </c>
      <c r="B7" s="135" t="s">
        <v>81</v>
      </c>
      <c r="C7" s="135"/>
      <c r="D7" s="135"/>
      <c r="E7" s="135"/>
      <c r="F7" s="23"/>
    </row>
    <row r="8" spans="1:6" ht="35.25" customHeight="1" x14ac:dyDescent="0.25">
      <c r="A8" s="145" t="s">
        <v>147</v>
      </c>
      <c r="B8" s="145"/>
      <c r="C8" s="152"/>
      <c r="D8" s="152"/>
      <c r="E8" s="152"/>
    </row>
    <row r="9" spans="1:6" ht="35.25" customHeight="1" x14ac:dyDescent="0.25">
      <c r="A9" s="153" t="s">
        <v>148</v>
      </c>
      <c r="B9" s="154"/>
      <c r="C9" s="154"/>
      <c r="D9" s="154"/>
      <c r="E9" s="154"/>
    </row>
    <row r="10" spans="1:6" ht="27" customHeight="1" x14ac:dyDescent="0.25">
      <c r="A10" s="24" t="s">
        <v>116</v>
      </c>
      <c r="B10" s="24" t="s">
        <v>60</v>
      </c>
      <c r="C10" s="24" t="s">
        <v>149</v>
      </c>
      <c r="D10" s="24" t="s">
        <v>150</v>
      </c>
      <c r="E10" s="24" t="s">
        <v>120</v>
      </c>
      <c r="F10" s="20"/>
    </row>
    <row r="11" spans="1:6" s="2" customFormat="1" hidden="1" x14ac:dyDescent="0.25">
      <c r="A11" s="97"/>
      <c r="B11" s="94"/>
      <c r="C11" s="98"/>
      <c r="D11" s="98"/>
      <c r="E11" s="99"/>
    </row>
    <row r="12" spans="1:6" s="2" customFormat="1" x14ac:dyDescent="0.25">
      <c r="A12" s="115">
        <v>45986</v>
      </c>
      <c r="B12" s="116">
        <v>552.16999999999996</v>
      </c>
      <c r="C12" s="120" t="s">
        <v>205</v>
      </c>
      <c r="D12" s="120" t="s">
        <v>211</v>
      </c>
      <c r="E12" s="121" t="s">
        <v>186</v>
      </c>
    </row>
    <row r="13" spans="1:6" s="2" customFormat="1" x14ac:dyDescent="0.25">
      <c r="A13" s="115">
        <v>46094</v>
      </c>
      <c r="B13" s="116">
        <v>550</v>
      </c>
      <c r="C13" s="120" t="s">
        <v>181</v>
      </c>
      <c r="D13" s="120" t="s">
        <v>182</v>
      </c>
      <c r="E13" s="121" t="s">
        <v>174</v>
      </c>
    </row>
    <row r="14" spans="1:6" s="2" customFormat="1" x14ac:dyDescent="0.25">
      <c r="A14" s="115">
        <v>46094</v>
      </c>
      <c r="B14" s="116">
        <v>196.09</v>
      </c>
      <c r="C14" s="120" t="s">
        <v>206</v>
      </c>
      <c r="D14" s="120" t="s">
        <v>183</v>
      </c>
      <c r="E14" s="121" t="s">
        <v>178</v>
      </c>
    </row>
    <row r="15" spans="1:6" s="2" customFormat="1" x14ac:dyDescent="0.25">
      <c r="A15" s="115">
        <v>46113</v>
      </c>
      <c r="B15" s="116">
        <v>595.27</v>
      </c>
      <c r="C15" s="120" t="s">
        <v>180</v>
      </c>
      <c r="D15" s="120" t="s">
        <v>211</v>
      </c>
      <c r="E15" s="121" t="s">
        <v>186</v>
      </c>
    </row>
    <row r="16" spans="1:6" s="2" customFormat="1" x14ac:dyDescent="0.25">
      <c r="A16" s="115">
        <v>46149</v>
      </c>
      <c r="B16" s="116">
        <v>480</v>
      </c>
      <c r="C16" s="120" t="s">
        <v>193</v>
      </c>
      <c r="D16" s="120" t="s">
        <v>184</v>
      </c>
      <c r="E16" s="121" t="s">
        <v>185</v>
      </c>
    </row>
    <row r="17" spans="1:6" s="2" customFormat="1" x14ac:dyDescent="0.25">
      <c r="A17" s="115"/>
      <c r="B17" s="116"/>
      <c r="C17" s="120"/>
      <c r="D17" s="120"/>
      <c r="E17" s="121"/>
    </row>
    <row r="18" spans="1:6" s="2" customFormat="1" x14ac:dyDescent="0.25">
      <c r="A18" s="115"/>
      <c r="B18" s="116"/>
      <c r="C18" s="120"/>
      <c r="D18" s="120"/>
      <c r="E18" s="121"/>
    </row>
    <row r="19" spans="1:6" s="2" customFormat="1" x14ac:dyDescent="0.25">
      <c r="A19" s="115"/>
      <c r="B19" s="116"/>
      <c r="C19" s="120"/>
      <c r="D19" s="120"/>
      <c r="E19" s="121"/>
    </row>
    <row r="20" spans="1:6" s="2" customFormat="1" x14ac:dyDescent="0.25">
      <c r="A20" s="115"/>
      <c r="B20" s="116"/>
      <c r="C20" s="120"/>
      <c r="D20" s="120"/>
      <c r="E20" s="121"/>
    </row>
    <row r="21" spans="1:6" s="2" customFormat="1" x14ac:dyDescent="0.25">
      <c r="A21" s="115"/>
      <c r="B21" s="116"/>
      <c r="C21" s="120"/>
      <c r="D21" s="120"/>
      <c r="E21" s="121"/>
    </row>
    <row r="22" spans="1:6" s="2" customFormat="1" x14ac:dyDescent="0.25">
      <c r="A22" s="119"/>
      <c r="B22" s="116"/>
      <c r="C22" s="120"/>
      <c r="D22" s="120"/>
      <c r="E22" s="121"/>
    </row>
    <row r="23" spans="1:6" s="2" customFormat="1" x14ac:dyDescent="0.25">
      <c r="A23" s="119"/>
      <c r="B23" s="116"/>
      <c r="C23" s="120"/>
      <c r="D23" s="120"/>
      <c r="E23" s="121"/>
    </row>
    <row r="24" spans="1:6" s="2" customFormat="1" hidden="1" x14ac:dyDescent="0.25">
      <c r="A24" s="97"/>
      <c r="B24" s="94"/>
      <c r="C24" s="98"/>
      <c r="D24" s="98"/>
      <c r="E24" s="99"/>
    </row>
    <row r="25" spans="1:6" ht="34.5" customHeight="1" x14ac:dyDescent="0.25">
      <c r="A25" s="52" t="s">
        <v>151</v>
      </c>
      <c r="B25" s="61">
        <f>SUM(B11:B24)</f>
        <v>2373.5299999999997</v>
      </c>
      <c r="C25" s="69" t="str">
        <f>IF(SUBTOTAL(3,B11:B24)=SUBTOTAL(103,B11:B24),'Summary and sign-off'!$A$48,'Summary and sign-off'!$A$49)</f>
        <v>Check - there are no hidden rows with data</v>
      </c>
      <c r="D25" s="141" t="str">
        <f>IF('Summary and sign-off'!F59='Summary and sign-off'!F54,'Summary and sign-off'!A51,'Summary and sign-off'!A50)</f>
        <v>Check - each entry provides sufficient information</v>
      </c>
      <c r="E25" s="141"/>
    </row>
    <row r="26" spans="1:6" ht="14.15" customHeight="1" x14ac:dyDescent="0.25">
      <c r="B26" s="17"/>
      <c r="C26" s="17"/>
      <c r="D26" s="17"/>
      <c r="E26" s="17"/>
    </row>
    <row r="27" spans="1:6" ht="13" x14ac:dyDescent="0.3">
      <c r="A27" s="18" t="s">
        <v>152</v>
      </c>
      <c r="B27" s="17"/>
      <c r="C27" s="17"/>
      <c r="D27" s="17"/>
      <c r="E27" s="17"/>
    </row>
    <row r="28" spans="1:6" ht="12.65" customHeight="1" x14ac:dyDescent="0.25">
      <c r="A28" s="20" t="s">
        <v>130</v>
      </c>
      <c r="B28" s="17"/>
      <c r="C28" s="17"/>
      <c r="D28" s="17"/>
      <c r="E28" s="17"/>
    </row>
    <row r="29" spans="1:6" ht="13" x14ac:dyDescent="0.3">
      <c r="A29" s="20" t="s">
        <v>77</v>
      </c>
      <c r="B29" s="19"/>
      <c r="C29" s="17"/>
      <c r="D29" s="17"/>
      <c r="E29" s="17"/>
      <c r="F29" s="17"/>
    </row>
    <row r="30" spans="1:6" x14ac:dyDescent="0.25">
      <c r="A30" s="20" t="s">
        <v>144</v>
      </c>
      <c r="C30" s="17"/>
      <c r="D30" s="17"/>
      <c r="E30" s="17"/>
      <c r="F30" s="17"/>
    </row>
    <row r="31" spans="1:6" ht="12.75" customHeight="1" x14ac:dyDescent="0.25">
      <c r="A31" s="20" t="s">
        <v>145</v>
      </c>
      <c r="B31" s="25"/>
      <c r="C31" s="22"/>
      <c r="D31" s="22"/>
      <c r="E31" s="22"/>
      <c r="F31" s="22"/>
    </row>
    <row r="32" spans="1:6" x14ac:dyDescent="0.25">
      <c r="B32" s="26"/>
      <c r="C32" s="17"/>
      <c r="D32" s="17"/>
      <c r="E32" s="17"/>
    </row>
    <row r="33" spans="1:5" hidden="1" x14ac:dyDescent="0.25">
      <c r="A33" s="17"/>
      <c r="B33" s="17"/>
      <c r="C33" s="17"/>
      <c r="D33" s="17"/>
    </row>
    <row r="34" spans="1:5" ht="12.75" hidden="1" customHeight="1" x14ac:dyDescent="0.25"/>
    <row r="35" spans="1:5" hidden="1" x14ac:dyDescent="0.25">
      <c r="A35" s="17"/>
      <c r="B35" s="17"/>
      <c r="C35" s="17"/>
      <c r="D35" s="17"/>
      <c r="E35" s="17"/>
    </row>
    <row r="36" spans="1:5" hidden="1" x14ac:dyDescent="0.25">
      <c r="A36" s="17"/>
      <c r="B36" s="17"/>
      <c r="C36" s="17"/>
      <c r="D36" s="17"/>
      <c r="E36" s="17"/>
    </row>
    <row r="37" spans="1:5" hidden="1" x14ac:dyDescent="0.25">
      <c r="A37" s="17"/>
      <c r="B37" s="17"/>
      <c r="C37" s="17"/>
      <c r="D37" s="17"/>
      <c r="E37" s="17"/>
    </row>
    <row r="38" spans="1:5" hidden="1" x14ac:dyDescent="0.25">
      <c r="A38" s="17"/>
      <c r="B38" s="17"/>
      <c r="C38" s="17"/>
      <c r="D38" s="17"/>
      <c r="E38" s="17"/>
    </row>
    <row r="39" spans="1:5" hidden="1" x14ac:dyDescent="0.25">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3" zoomScaleNormal="100" workbookViewId="0">
      <selection activeCell="B7" sqref="B7:F7"/>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42" t="s">
        <v>153</v>
      </c>
      <c r="B1" s="142"/>
      <c r="C1" s="142"/>
      <c r="D1" s="142"/>
      <c r="E1" s="142"/>
      <c r="F1" s="142"/>
    </row>
    <row r="2" spans="1:6" ht="21" customHeight="1" x14ac:dyDescent="0.25">
      <c r="A2" s="3" t="s">
        <v>108</v>
      </c>
      <c r="B2" s="140" t="str">
        <f>'Summary and sign-off'!B2:F2</f>
        <v>Mental Health and Wellbeing Commission</v>
      </c>
      <c r="C2" s="140"/>
      <c r="D2" s="140"/>
      <c r="E2" s="140"/>
      <c r="F2" s="140"/>
    </row>
    <row r="3" spans="1:6" ht="31" x14ac:dyDescent="0.25">
      <c r="A3" s="3" t="s">
        <v>109</v>
      </c>
      <c r="B3" s="140" t="str">
        <f>'Summary and sign-off'!B3:F3</f>
        <v>Karen Orsborn</v>
      </c>
      <c r="C3" s="140"/>
      <c r="D3" s="140"/>
      <c r="E3" s="140"/>
      <c r="F3" s="140"/>
    </row>
    <row r="4" spans="1:6" ht="21" customHeight="1" x14ac:dyDescent="0.25">
      <c r="A4" s="3" t="s">
        <v>110</v>
      </c>
      <c r="B4" s="140">
        <f>'Summary and sign-off'!B4:F4</f>
        <v>45839</v>
      </c>
      <c r="C4" s="140"/>
      <c r="D4" s="140"/>
      <c r="E4" s="140"/>
      <c r="F4" s="140"/>
    </row>
    <row r="5" spans="1:6" ht="21" customHeight="1" x14ac:dyDescent="0.25">
      <c r="A5" s="3" t="s">
        <v>111</v>
      </c>
      <c r="B5" s="140">
        <f>'Summary and sign-off'!B5:F5</f>
        <v>46203</v>
      </c>
      <c r="C5" s="140"/>
      <c r="D5" s="140"/>
      <c r="E5" s="140"/>
      <c r="F5" s="140"/>
    </row>
    <row r="6" spans="1:6" ht="21" customHeight="1" x14ac:dyDescent="0.25">
      <c r="A6" s="3" t="s">
        <v>154</v>
      </c>
      <c r="B6" s="135"/>
      <c r="C6" s="135"/>
      <c r="D6" s="135"/>
      <c r="E6" s="135"/>
      <c r="F6" s="135"/>
    </row>
    <row r="7" spans="1:6" ht="21" customHeight="1" x14ac:dyDescent="0.25">
      <c r="A7" s="3" t="s">
        <v>53</v>
      </c>
      <c r="B7" s="135" t="s">
        <v>81</v>
      </c>
      <c r="C7" s="135"/>
      <c r="D7" s="135"/>
      <c r="E7" s="135"/>
      <c r="F7" s="135"/>
    </row>
    <row r="8" spans="1:6" ht="36" customHeight="1" x14ac:dyDescent="0.25">
      <c r="A8" s="145" t="s">
        <v>155</v>
      </c>
      <c r="B8" s="145"/>
      <c r="C8" s="145"/>
      <c r="D8" s="145"/>
      <c r="E8" s="145"/>
      <c r="F8" s="145"/>
    </row>
    <row r="9" spans="1:6" ht="36" customHeight="1" x14ac:dyDescent="0.25">
      <c r="A9" s="153" t="s">
        <v>156</v>
      </c>
      <c r="B9" s="154"/>
      <c r="C9" s="154"/>
      <c r="D9" s="154"/>
      <c r="E9" s="154"/>
      <c r="F9" s="154"/>
    </row>
    <row r="10" spans="1:6" ht="39" customHeight="1" x14ac:dyDescent="0.25">
      <c r="A10" s="24" t="s">
        <v>116</v>
      </c>
      <c r="B10" s="110" t="s">
        <v>157</v>
      </c>
      <c r="C10" s="110" t="s">
        <v>158</v>
      </c>
      <c r="D10" s="110" t="s">
        <v>159</v>
      </c>
      <c r="E10" s="110" t="s">
        <v>160</v>
      </c>
      <c r="F10" s="110" t="s">
        <v>161</v>
      </c>
    </row>
    <row r="11" spans="1:6" s="2" customFormat="1" x14ac:dyDescent="0.25">
      <c r="A11" s="115"/>
      <c r="B11" s="120" t="s">
        <v>187</v>
      </c>
      <c r="C11" s="123"/>
      <c r="D11" s="120"/>
      <c r="E11" s="124"/>
      <c r="F11" s="121"/>
    </row>
    <row r="12" spans="1:6" s="2" customFormat="1" x14ac:dyDescent="0.25">
      <c r="A12" s="115"/>
      <c r="B12" s="122"/>
      <c r="C12" s="123"/>
      <c r="D12" s="122"/>
      <c r="E12" s="124"/>
      <c r="F12" s="125"/>
    </row>
    <row r="13" spans="1:6" s="2" customFormat="1" x14ac:dyDescent="0.25">
      <c r="A13" s="115"/>
      <c r="B13" s="122"/>
      <c r="C13" s="123"/>
      <c r="D13" s="122"/>
      <c r="E13" s="124"/>
      <c r="F13" s="125"/>
    </row>
    <row r="14" spans="1:6" s="2" customFormat="1" x14ac:dyDescent="0.25">
      <c r="A14" s="115"/>
      <c r="B14" s="122"/>
      <c r="C14" s="123"/>
      <c r="D14" s="122"/>
      <c r="E14" s="124"/>
      <c r="F14" s="125"/>
    </row>
    <row r="15" spans="1:6" s="2" customFormat="1" x14ac:dyDescent="0.25">
      <c r="A15" s="115"/>
      <c r="B15" s="122"/>
      <c r="C15" s="123"/>
      <c r="D15" s="122"/>
      <c r="E15" s="124"/>
      <c r="F15" s="125"/>
    </row>
    <row r="16" spans="1:6" s="2" customFormat="1" x14ac:dyDescent="0.25">
      <c r="A16" s="115"/>
      <c r="B16" s="122"/>
      <c r="C16" s="123"/>
      <c r="D16" s="122"/>
      <c r="E16" s="124"/>
      <c r="F16" s="125"/>
    </row>
    <row r="17" spans="1:7" s="2" customFormat="1" x14ac:dyDescent="0.25">
      <c r="A17" s="115"/>
      <c r="B17" s="122"/>
      <c r="C17" s="123"/>
      <c r="D17" s="122"/>
      <c r="E17" s="124"/>
      <c r="F17" s="125"/>
    </row>
    <row r="18" spans="1:7" s="2" customFormat="1" x14ac:dyDescent="0.25">
      <c r="A18" s="115"/>
      <c r="B18" s="122"/>
      <c r="C18" s="123"/>
      <c r="D18" s="122"/>
      <c r="E18" s="124"/>
      <c r="F18" s="125"/>
    </row>
    <row r="19" spans="1:7" s="2" customFormat="1" x14ac:dyDescent="0.25">
      <c r="A19" s="115"/>
      <c r="B19" s="122"/>
      <c r="C19" s="123"/>
      <c r="D19" s="122"/>
      <c r="E19" s="124"/>
      <c r="F19" s="125"/>
    </row>
    <row r="20" spans="1:7" s="2" customFormat="1" x14ac:dyDescent="0.25">
      <c r="A20" s="115"/>
      <c r="B20" s="122"/>
      <c r="C20" s="123"/>
      <c r="D20" s="122"/>
      <c r="E20" s="124"/>
      <c r="F20" s="125"/>
    </row>
    <row r="21" spans="1:7" s="2" customFormat="1" x14ac:dyDescent="0.25">
      <c r="A21" s="115"/>
      <c r="B21" s="122"/>
      <c r="C21" s="123"/>
      <c r="D21" s="122"/>
      <c r="E21" s="124"/>
      <c r="F21" s="125"/>
    </row>
    <row r="22" spans="1:7" s="2" customFormat="1" x14ac:dyDescent="0.25">
      <c r="A22" s="115"/>
      <c r="B22" s="122"/>
      <c r="C22" s="123"/>
      <c r="D22" s="122"/>
      <c r="E22" s="124"/>
      <c r="F22" s="125"/>
    </row>
    <row r="23" spans="1:7" s="2" customFormat="1" x14ac:dyDescent="0.25">
      <c r="A23" s="115"/>
      <c r="B23" s="122"/>
      <c r="C23" s="123"/>
      <c r="D23" s="122"/>
      <c r="E23" s="124"/>
      <c r="F23" s="125"/>
    </row>
    <row r="24" spans="1:7" s="2" customFormat="1" hidden="1" x14ac:dyDescent="0.25">
      <c r="A24" s="93"/>
      <c r="B24" s="98"/>
      <c r="C24" s="100"/>
      <c r="D24" s="98"/>
      <c r="E24" s="101"/>
      <c r="F24" s="99"/>
    </row>
    <row r="25" spans="1:7" ht="34.5" customHeight="1" x14ac:dyDescent="0.25">
      <c r="A25" s="111" t="s">
        <v>162</v>
      </c>
      <c r="B25" s="112" t="s">
        <v>163</v>
      </c>
      <c r="C25" s="113">
        <f>C26+C27</f>
        <v>0</v>
      </c>
      <c r="D25" s="114" t="str">
        <f>IF(SUBTOTAL(3,C11:C24)=SUBTOTAL(103,C11:C24),'Summary and sign-off'!$A$48,'Summary and sign-off'!$A$49)</f>
        <v>Check - there are no hidden rows with data</v>
      </c>
      <c r="E25" s="141" t="str">
        <f>IF('Summary and sign-off'!F60='Summary and sign-off'!F54,'Summary and sign-off'!A52,'Summary and sign-off'!A50)</f>
        <v>Not all lines have an entry for "Description", "Was the gift accepted?" and "Estimated value in NZ$"</v>
      </c>
      <c r="F25" s="141"/>
      <c r="G25" s="2"/>
    </row>
    <row r="26" spans="1:7" ht="25.5" customHeight="1" x14ac:dyDescent="0.35">
      <c r="A26" s="53"/>
      <c r="B26" s="54" t="s">
        <v>94</v>
      </c>
      <c r="C26" s="55">
        <f>COUNTIF(C11:C24,'Summary and sign-off'!A45)</f>
        <v>0</v>
      </c>
      <c r="D26" s="14"/>
      <c r="E26" s="15"/>
      <c r="F26" s="16"/>
    </row>
    <row r="27" spans="1:7" ht="25.5" customHeight="1" x14ac:dyDescent="0.35">
      <c r="A27" s="53"/>
      <c r="B27" s="54" t="s">
        <v>95</v>
      </c>
      <c r="C27" s="55">
        <f>COUNTIF(C11:C24,'Summary and sign-off'!A46)</f>
        <v>0</v>
      </c>
      <c r="D27" s="14"/>
      <c r="E27" s="15"/>
      <c r="F27" s="16"/>
    </row>
    <row r="28" spans="1:7" ht="13" x14ac:dyDescent="0.3">
      <c r="A28" s="17"/>
      <c r="B28" s="18"/>
      <c r="C28" s="17"/>
      <c r="D28" s="19"/>
      <c r="E28" s="19"/>
      <c r="F28" s="17"/>
    </row>
    <row r="29" spans="1:7" ht="13" x14ac:dyDescent="0.3">
      <c r="A29" s="18" t="s">
        <v>152</v>
      </c>
      <c r="B29" s="18"/>
      <c r="C29" s="18"/>
      <c r="D29" s="18"/>
      <c r="E29" s="18"/>
      <c r="F29" s="18"/>
    </row>
    <row r="30" spans="1:7" ht="12.65" customHeight="1" x14ac:dyDescent="0.25">
      <c r="A30" s="20" t="s">
        <v>130</v>
      </c>
      <c r="B30" s="17"/>
      <c r="C30" s="17"/>
      <c r="D30" s="17"/>
      <c r="E30" s="17"/>
    </row>
    <row r="31" spans="1:7" ht="13" x14ac:dyDescent="0.3">
      <c r="A31" s="20" t="s">
        <v>77</v>
      </c>
      <c r="B31" s="19"/>
      <c r="C31" s="17"/>
      <c r="D31" s="17"/>
      <c r="E31" s="17"/>
      <c r="F31" s="17"/>
    </row>
    <row r="32" spans="1:7" ht="13" x14ac:dyDescent="0.3">
      <c r="A32" s="20" t="s">
        <v>164</v>
      </c>
      <c r="B32" s="21"/>
      <c r="C32" s="21"/>
      <c r="D32" s="21"/>
      <c r="E32" s="21"/>
      <c r="F32" s="21"/>
    </row>
    <row r="33" spans="1:6" ht="12.75" customHeight="1" x14ac:dyDescent="0.25">
      <c r="A33" s="20" t="s">
        <v>165</v>
      </c>
      <c r="B33" s="17"/>
      <c r="C33" s="17"/>
      <c r="D33" s="17"/>
      <c r="E33" s="17"/>
      <c r="F33" s="17"/>
    </row>
    <row r="34" spans="1:6" ht="13" customHeight="1" x14ac:dyDescent="0.25">
      <c r="A34" s="20" t="s">
        <v>166</v>
      </c>
      <c r="B34" s="17"/>
      <c r="C34" s="17"/>
      <c r="D34" s="17"/>
      <c r="E34" s="17"/>
      <c r="F34" s="17"/>
    </row>
    <row r="35" spans="1:6" x14ac:dyDescent="0.25">
      <c r="A35" s="20" t="s">
        <v>167</v>
      </c>
      <c r="C35" s="17"/>
      <c r="D35" s="17"/>
      <c r="E35" s="17"/>
      <c r="F35" s="17"/>
    </row>
    <row r="36" spans="1:6" ht="12.75" customHeight="1" x14ac:dyDescent="0.25">
      <c r="A36" s="20" t="s">
        <v>145</v>
      </c>
      <c r="B36" s="20"/>
      <c r="C36" s="22"/>
      <c r="D36" s="22"/>
      <c r="E36" s="22"/>
      <c r="F36" s="22"/>
    </row>
    <row r="37" spans="1:6" ht="12.75" customHeight="1" x14ac:dyDescent="0.25">
      <c r="A37" s="20"/>
      <c r="B37" s="20"/>
      <c r="C37" s="22"/>
      <c r="D37" s="22"/>
      <c r="E37" s="22"/>
      <c r="F37" s="22"/>
    </row>
    <row r="38" spans="1:6" ht="12.75" hidden="1" customHeight="1" x14ac:dyDescent="0.25">
      <c r="A38" s="20"/>
      <c r="B38" s="20"/>
      <c r="C38" s="22"/>
      <c r="D38" s="22"/>
      <c r="E38" s="22"/>
      <c r="F38" s="22"/>
    </row>
    <row r="41" spans="1:6" ht="13" hidden="1" x14ac:dyDescent="0.3">
      <c r="A41" s="18"/>
      <c r="B41" s="18"/>
      <c r="C41" s="18"/>
      <c r="D41" s="18"/>
      <c r="E41" s="18"/>
      <c r="F41" s="18"/>
    </row>
    <row r="42" spans="1:6" ht="13" hidden="1" x14ac:dyDescent="0.3">
      <c r="A42" s="18"/>
      <c r="B42" s="18"/>
      <c r="C42" s="18"/>
      <c r="D42" s="18"/>
      <c r="E42" s="18"/>
      <c r="F42" s="18"/>
    </row>
    <row r="43" spans="1:6" ht="13" hidden="1" x14ac:dyDescent="0.3">
      <c r="A43" s="18"/>
      <c r="B43" s="18"/>
      <c r="C43" s="18"/>
      <c r="D43" s="18"/>
      <c r="E43" s="18"/>
      <c r="F43" s="18"/>
    </row>
    <row r="44" spans="1:6" ht="13" hidden="1" x14ac:dyDescent="0.3">
      <c r="A44" s="18"/>
      <c r="B44" s="18"/>
      <c r="C44" s="18"/>
      <c r="D44" s="18"/>
      <c r="E44" s="18"/>
      <c r="F44" s="18"/>
    </row>
    <row r="45" spans="1:6" ht="13" hidden="1" x14ac:dyDescent="0.3">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F409463C03044EAF21B57FF585A792" ma:contentTypeVersion="23" ma:contentTypeDescription="Create a new document." ma:contentTypeScope="" ma:versionID="7528da7c28ecd1f7ceda1de877d2639d">
  <xsd:schema xmlns:xsd="http://www.w3.org/2001/XMLSchema" xmlns:xs="http://www.w3.org/2001/XMLSchema" xmlns:p="http://schemas.microsoft.com/office/2006/metadata/properties" xmlns:ns2="41332b1b-253f-4cd9-9fdf-d5b224c83223" xmlns:ns3="72e91912-33e8-4d0c-a81c-892981dafcea" targetNamespace="http://schemas.microsoft.com/office/2006/metadata/properties" ma:root="true" ma:fieldsID="0966797a8e68b08b95165bda7b71eda3" ns2:_="" ns3:_="">
    <xsd:import namespace="41332b1b-253f-4cd9-9fdf-d5b224c83223"/>
    <xsd:import namespace="72e91912-33e8-4d0c-a81c-892981dafcea"/>
    <xsd:element name="properties">
      <xsd:complexType>
        <xsd:sequence>
          <xsd:element name="documentManagement">
            <xsd:complexType>
              <xsd:all>
                <xsd:element ref="ns2:g03bad22e70540c69ebceef20f768f5a" minOccurs="0"/>
                <xsd:element ref="ns2:TaxCatchAll" minOccurs="0"/>
                <xsd:element ref="ns2:e968949e273f49ca90069513fc8fb2f6" minOccurs="0"/>
                <xsd:element ref="ns2:i76aed980b9041dca2086c10d2ea17c4" minOccurs="0"/>
                <xsd:element ref="ns2:a2148a44485d4c0e8616a9f6ff6003d2" minOccurs="0"/>
                <xsd:element ref="ns2:nfd4f4534c1f4a0f87e3dc4838310470" minOccurs="0"/>
                <xsd:element ref="ns2:hc396806a08a48f59d657ed74429013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332b1b-253f-4cd9-9fdf-d5b224c83223" elementFormDefault="qualified">
    <xsd:import namespace="http://schemas.microsoft.com/office/2006/documentManagement/types"/>
    <xsd:import namespace="http://schemas.microsoft.com/office/infopath/2007/PartnerControls"/>
    <xsd:element name="g03bad22e70540c69ebceef20f768f5a" ma:index="9" nillable="true" ma:taxonomy="true" ma:internalName="g03bad22e70540c69ebceef20f768f5a" ma:taxonomyFieldName="Site_Tag" ma:displayName="Site_Tag" ma:default="" ma:fieldId="{003bad22-e705-40c6-9ebc-eef20f768f5a}" ma:sspId="e2423f7d-70e1-4bc9-b0ec-1093942dc6c6" ma:termSetId="f8c57079-07f3-4cb6-aff3-edd02a7e0388"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776f6e3e-fdc4-47a7-b79a-ade748aca982}" ma:internalName="TaxCatchAll" ma:showField="CatchAllData" ma:web="41332b1b-253f-4cd9-9fdf-d5b224c83223">
      <xsd:complexType>
        <xsd:complexContent>
          <xsd:extension base="dms:MultiChoiceLookup">
            <xsd:sequence>
              <xsd:element name="Value" type="dms:Lookup" maxOccurs="unbounded" minOccurs="0" nillable="true"/>
            </xsd:sequence>
          </xsd:extension>
        </xsd:complexContent>
      </xsd:complexType>
    </xsd:element>
    <xsd:element name="e968949e273f49ca90069513fc8fb2f6" ma:index="12" nillable="true" ma:taxonomy="true" ma:internalName="e968949e273f49ca90069513fc8fb2f6" ma:taxonomyFieldName="Team_Tag" ma:displayName="Team_Tag" ma:default="" ma:fieldId="{e968949e-273f-49ca-9006-9513fc8fb2f6}" ma:sspId="e2423f7d-70e1-4bc9-b0ec-1093942dc6c6" ma:termSetId="1fc1512b-c3e7-4d0e-a084-9f93e8dac37c" ma:anchorId="00000000-0000-0000-0000-000000000000" ma:open="false" ma:isKeyword="false">
      <xsd:complexType>
        <xsd:sequence>
          <xsd:element ref="pc:Terms" minOccurs="0" maxOccurs="1"/>
        </xsd:sequence>
      </xsd:complexType>
    </xsd:element>
    <xsd:element name="i76aed980b9041dca2086c10d2ea17c4" ma:index="14" nillable="true" ma:taxonomy="true" ma:internalName="i76aed980b9041dca2086c10d2ea17c4" ma:taxonomyFieldName="Year_Tag" ma:displayName="Year_Tag" ma:default="" ma:fieldId="{276aed98-0b90-41dc-a208-6c10d2ea17c4}" ma:sspId="e2423f7d-70e1-4bc9-b0ec-1093942dc6c6" ma:termSetId="7a2c6c82-7673-4d81-9b0a-4b2d484068ea" ma:anchorId="00000000-0000-0000-0000-000000000000" ma:open="false" ma:isKeyword="false">
      <xsd:complexType>
        <xsd:sequence>
          <xsd:element ref="pc:Terms" minOccurs="0" maxOccurs="1"/>
        </xsd:sequence>
      </xsd:complexType>
    </xsd:element>
    <xsd:element name="a2148a44485d4c0e8616a9f6ff6003d2" ma:index="16" nillable="true" ma:taxonomy="true" ma:internalName="a2148a44485d4c0e8616a9f6ff6003d2" ma:taxonomyFieldName="Category_Tag" ma:displayName="Category_Tag" ma:default="" ma:fieldId="{a2148a44-485d-4c0e-8616-a9f6ff6003d2}" ma:sspId="e2423f7d-70e1-4bc9-b0ec-1093942dc6c6" ma:termSetId="3168d103-b135-4077-bd9b-0ca5a3208a4b" ma:anchorId="00000000-0000-0000-0000-000000000000" ma:open="false" ma:isKeyword="false">
      <xsd:complexType>
        <xsd:sequence>
          <xsd:element ref="pc:Terms" minOccurs="0" maxOccurs="1"/>
        </xsd:sequence>
      </xsd:complexType>
    </xsd:element>
    <xsd:element name="nfd4f4534c1f4a0f87e3dc4838310470" ma:index="18" nillable="true" ma:taxonomy="true" ma:internalName="nfd4f4534c1f4a0f87e3dc4838310470" ma:taxonomyFieldName="Sub_Category_Tag" ma:displayName="Sub_Category_Tag" ma:default="" ma:fieldId="{7fd4f453-4c1f-4a0f-87e3-dc4838310470}" ma:sspId="e2423f7d-70e1-4bc9-b0ec-1093942dc6c6" ma:termSetId="3168d103-b135-4077-bd9b-0ca5a3208a4b" ma:anchorId="00000000-0000-0000-0000-000000000000" ma:open="false" ma:isKeyword="false">
      <xsd:complexType>
        <xsd:sequence>
          <xsd:element ref="pc:Terms" minOccurs="0" maxOccurs="1"/>
        </xsd:sequence>
      </xsd:complexType>
    </xsd:element>
    <xsd:element name="hc396806a08a48f59d657ed74429013e" ma:index="20" nillable="true" ma:taxonomy="true" ma:internalName="hc396806a08a48f59d657ed74429013e" ma:taxonomyFieldName="Item_Tag" ma:displayName="Item_Tag" ma:default="" ma:fieldId="{1c396806-a08a-48f5-9d65-7ed74429013e}" ma:sspId="e2423f7d-70e1-4bc9-b0ec-1093942dc6c6" ma:termSetId="3168d103-b135-4077-bd9b-0ca5a3208a4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2e91912-33e8-4d0c-a81c-892981dafcea"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2423f7d-70e1-4bc9-b0ec-1093942dc6c6"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Location" ma:index="30"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2148a44485d4c0e8616a9f6ff6003d2 xmlns="41332b1b-253f-4cd9-9fdf-d5b224c83223">
      <Terms xmlns="http://schemas.microsoft.com/office/infopath/2007/PartnerControls">
        <TermInfo xmlns="http://schemas.microsoft.com/office/infopath/2007/PartnerControls">
          <TermName xmlns="http://schemas.microsoft.com/office/infopath/2007/PartnerControls">CE Expenses</TermName>
          <TermId xmlns="http://schemas.microsoft.com/office/infopath/2007/PartnerControls">3b7526c7-1198-46c1-8974-58bb74616f41</TermId>
        </TermInfo>
      </Terms>
    </a2148a44485d4c0e8616a9f6ff6003d2>
    <TaxCatchAll xmlns="41332b1b-253f-4cd9-9fdf-d5b224c83223">
      <Value>7</Value>
      <Value>3</Value>
      <Value>2</Value>
      <Value>21</Value>
    </TaxCatchAll>
    <i76aed980b9041dca2086c10d2ea17c4 xmlns="41332b1b-253f-4cd9-9fdf-d5b224c83223">
      <Terms xmlns="http://schemas.microsoft.com/office/infopath/2007/PartnerControls">
        <TermInfo xmlns="http://schemas.microsoft.com/office/infopath/2007/PartnerControls">
          <TermName xmlns="http://schemas.microsoft.com/office/infopath/2007/PartnerControls">FY 2025-26</TermName>
          <TermId xmlns="http://schemas.microsoft.com/office/infopath/2007/PartnerControls">99415f82-ae80-4744-a0f1-4759891fbaef</TermId>
        </TermInfo>
      </Terms>
    </i76aed980b9041dca2086c10d2ea17c4>
    <nfd4f4534c1f4a0f87e3dc4838310470 xmlns="41332b1b-253f-4cd9-9fdf-d5b224c83223">
      <Terms xmlns="http://schemas.microsoft.com/office/infopath/2007/PartnerControls"/>
    </nfd4f4534c1f4a0f87e3dc4838310470>
    <g03bad22e70540c69ebceef20f768f5a xmlns="41332b1b-253f-4cd9-9fdf-d5b224c83223">
      <Terms xmlns="http://schemas.microsoft.com/office/infopath/2007/PartnerControls">
        <TermInfo xmlns="http://schemas.microsoft.com/office/infopath/2007/PartnerControls">
          <TermName xmlns="http://schemas.microsoft.com/office/infopath/2007/PartnerControls">ChiefExecutive</TermName>
          <TermId xmlns="http://schemas.microsoft.com/office/infopath/2007/PartnerControls">c35076bd-9472-409a-a36c-620cfd589d92</TermId>
        </TermInfo>
      </Terms>
    </g03bad22e70540c69ebceef20f768f5a>
    <hc396806a08a48f59d657ed74429013e xmlns="41332b1b-253f-4cd9-9fdf-d5b224c83223">
      <Terms xmlns="http://schemas.microsoft.com/office/infopath/2007/PartnerControls"/>
    </hc396806a08a48f59d657ed74429013e>
    <e968949e273f49ca90069513fc8fb2f6 xmlns="41332b1b-253f-4cd9-9fdf-d5b224c83223">
      <Terms xmlns="http://schemas.microsoft.com/office/infopath/2007/PartnerControls">
        <TermInfo xmlns="http://schemas.microsoft.com/office/infopath/2007/PartnerControls">
          <TermName xmlns="http://schemas.microsoft.com/office/infopath/2007/PartnerControls">Chief Executive</TermName>
          <TermId xmlns="http://schemas.microsoft.com/office/infopath/2007/PartnerControls">c6aeca44-96ff-4107-b3e4-f7b4fe265d82</TermId>
        </TermInfo>
      </Terms>
    </e968949e273f49ca90069513fc8fb2f6>
    <lcf76f155ced4ddcb4097134ff3c332f xmlns="72e91912-33e8-4d0c-a81c-892981dafce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C35EF4-F3C7-46A5-AC62-B13E111B13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332b1b-253f-4cd9-9fdf-d5b224c83223"/>
    <ds:schemaRef ds:uri="72e91912-33e8-4d0c-a81c-892981daf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9D7F4-D0D7-4BCB-BBEA-E7C37A64913E}">
  <ds:schemaRefs>
    <ds:schemaRef ds:uri="http://schemas.openxmlformats.org/package/2006/metadata/core-properties"/>
    <ds:schemaRef ds:uri="http://purl.org/dc/dcmitype/"/>
    <ds:schemaRef ds:uri="http://purl.org/dc/terms/"/>
    <ds:schemaRef ds:uri="http://www.w3.org/XML/1998/namespace"/>
    <ds:schemaRef ds:uri="http://schemas.microsoft.com/office/infopath/2007/PartnerControls"/>
    <ds:schemaRef ds:uri="72e91912-33e8-4d0c-a81c-892981dafcea"/>
    <ds:schemaRef ds:uri="http://schemas.microsoft.com/office/2006/documentManagement/types"/>
    <ds:schemaRef ds:uri="41332b1b-253f-4cd9-9fdf-d5b224c8322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Stephen Blyth</cp:lastModifiedBy>
  <cp:revision/>
  <dcterms:created xsi:type="dcterms:W3CDTF">2010-10-17T20:59:02Z</dcterms:created>
  <dcterms:modified xsi:type="dcterms:W3CDTF">2026-07-30T21:57:40Z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0x01010098F409463C03044EAF21B57FF585A792</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ediaServiceImageTags">
    <vt:lpwstr/>
  </property>
  <property fmtid="{D5CDD505-2E9C-101B-9397-08002B2CF9AE}" pid="12" name="Year_Tag">
    <vt:lpwstr>21;#FY 2025-26|99415f82-ae80-4744-a0f1-4759891fbaef</vt:lpwstr>
  </property>
  <property fmtid="{D5CDD505-2E9C-101B-9397-08002B2CF9AE}" pid="13" name="Category_Tag">
    <vt:lpwstr>7;#CE Expenses|3b7526c7-1198-46c1-8974-58bb74616f41</vt:lpwstr>
  </property>
  <property fmtid="{D5CDD505-2E9C-101B-9397-08002B2CF9AE}" pid="14" name="Sub_Category_Tag">
    <vt:lpwstr/>
  </property>
  <property fmtid="{D5CDD505-2E9C-101B-9397-08002B2CF9AE}" pid="15" name="Item_Tag">
    <vt:lpwstr/>
  </property>
  <property fmtid="{D5CDD505-2E9C-101B-9397-08002B2CF9AE}" pid="16" name="Site_Tag">
    <vt:lpwstr>3;#ChiefExecutive|c35076bd-9472-409a-a36c-620cfd589d92</vt:lpwstr>
  </property>
  <property fmtid="{D5CDD505-2E9C-101B-9397-08002B2CF9AE}" pid="17" name="Team_Tag">
    <vt:lpwstr>2;#Chief Executive|c6aeca44-96ff-4107-b3e4-f7b4fe265d82</vt:lpwstr>
  </property>
</Properties>
</file>